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LICITAÇÕES - DRIVE\DFDs\2026\DFD - Serviços de Recepção\REV FINAL\"/>
    </mc:Choice>
  </mc:AlternateContent>
  <xr:revisionPtr revIDLastSave="0" documentId="13_ncr:1_{3DCD5C49-BCD7-496F-A3A3-AC3E37E8B947}" xr6:coauthVersionLast="47" xr6:coauthVersionMax="47" xr10:uidLastSave="{00000000-0000-0000-0000-000000000000}"/>
  <bookViews>
    <workbookView xWindow="-120" yWindow="-120" windowWidth="29040" windowHeight="15720" tabRatio="904" activeTab="1" xr2:uid="{00000000-000D-0000-FFFF-FFFF00000000}"/>
  </bookViews>
  <sheets>
    <sheet name="INSTRUÇÕES" sheetId="49" r:id="rId1"/>
    <sheet name="PRINCIPAL" sheetId="46" r:id="rId2"/>
    <sheet name="Uniformes " sheetId="56" r:id="rId3"/>
    <sheet name="Resol. 98" sheetId="16" state="hidden" r:id="rId4"/>
  </sheets>
  <definedNames>
    <definedName name="_xlnm._FilterDatabase" localSheetId="1" hidden="1">PRINCIPAL!$O$3:$O$6</definedName>
    <definedName name="_xlnm.Print_Area" localSheetId="1">PRINCIPAL!$A$1:$J$149</definedName>
    <definedName name="_xlnm.Print_Area" localSheetId="3" xml:space="preserve">            'Resol. 98'!$B$1:$K$19</definedName>
    <definedName name="_xlnm.Print_Area" localSheetId="2">'Uniformes '!$A$1:$E$15</definedName>
    <definedName name="AUXDOENCA" localSheetId="2">#REF!</definedName>
    <definedName name="AUXDOENCA">#REF!</definedName>
    <definedName name="FGTS" localSheetId="2">#REF!</definedName>
    <definedName name="FGTS">#REF!</definedName>
    <definedName name="POSTOS" localSheetId="2">#REF!</definedName>
    <definedName name="POSTOS">#REF!</definedName>
    <definedName name="_xlnm.Print_Titles" localSheetId="1">PRINCIPAL!$3:$5</definedName>
    <definedName name="_xlnm.Print_Titles" localSheetId="2">'Uniformes '!$1:$1</definedName>
    <definedName name="XXXX" localSheetId="2">#REF!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6" i="46" l="1"/>
  <c r="H31" i="46"/>
  <c r="H34" i="46"/>
  <c r="E7" i="56" l="1"/>
  <c r="G142" i="46" l="1"/>
  <c r="G143" i="46" s="1"/>
  <c r="H120" i="46"/>
  <c r="H35" i="46"/>
  <c r="H33" i="46"/>
  <c r="H32" i="46"/>
  <c r="H18" i="46"/>
  <c r="D9" i="56" l="1"/>
  <c r="H26" i="46"/>
  <c r="H129" i="46" s="1"/>
  <c r="H30" i="46"/>
  <c r="H51" i="46" l="1"/>
  <c r="H62" i="46"/>
  <c r="H56" i="46"/>
  <c r="H130" i="46"/>
  <c r="H121" i="46"/>
  <c r="H63" i="46"/>
  <c r="H64" i="46" l="1"/>
  <c r="F57" i="46"/>
  <c r="H57" i="46" s="1"/>
  <c r="G80" i="46" l="1"/>
  <c r="G74" i="46"/>
  <c r="G69" i="46"/>
  <c r="H69" i="46" s="1"/>
  <c r="G88" i="46"/>
  <c r="G87" i="46"/>
  <c r="G86" i="46"/>
  <c r="G85" i="46"/>
  <c r="G84" i="46"/>
  <c r="H86" i="46" l="1"/>
  <c r="H88" i="46"/>
  <c r="H84" i="46"/>
  <c r="H85" i="46"/>
  <c r="H87" i="46"/>
  <c r="G76" i="46"/>
  <c r="H74" i="46"/>
  <c r="F134" i="46"/>
  <c r="H134" i="46" s="1"/>
  <c r="H80" i="46"/>
  <c r="G75" i="46"/>
  <c r="H75" i="46" s="1"/>
  <c r="E5" i="56"/>
  <c r="E6" i="56"/>
  <c r="H90" i="46" l="1"/>
  <c r="D8" i="56"/>
  <c r="E4" i="56"/>
  <c r="E8" i="56" l="1"/>
  <c r="H39" i="46" l="1"/>
  <c r="H122" i="46" l="1"/>
  <c r="E10" i="56" l="1"/>
  <c r="E12" i="56" s="1"/>
  <c r="D14" i="56"/>
  <c r="G90" i="46"/>
  <c r="G77" i="46"/>
  <c r="G71" i="46"/>
  <c r="G64" i="46"/>
  <c r="H44" i="46" l="1"/>
  <c r="G79" i="46"/>
  <c r="H79" i="46" s="1"/>
  <c r="H77" i="46"/>
  <c r="E13" i="56"/>
  <c r="E15" i="56" s="1"/>
  <c r="L43" i="46" s="1"/>
  <c r="H43" i="46" s="1"/>
  <c r="G98" i="46"/>
  <c r="H47" i="46" l="1"/>
  <c r="H123" i="46" s="1"/>
  <c r="A142" i="46"/>
  <c r="F131" i="46"/>
  <c r="H131" i="46" s="1"/>
  <c r="H132" i="46" s="1"/>
  <c r="F116" i="46"/>
  <c r="F114" i="46"/>
  <c r="F113" i="46"/>
  <c r="F112" i="46"/>
  <c r="F111" i="46"/>
  <c r="F110" i="46"/>
  <c r="F106" i="46"/>
  <c r="F58" i="46"/>
  <c r="H58" i="46" s="1"/>
  <c r="F55" i="46"/>
  <c r="H55" i="46" s="1"/>
  <c r="F54" i="46"/>
  <c r="H54" i="46" s="1"/>
  <c r="F53" i="46"/>
  <c r="H53" i="46" s="1"/>
  <c r="F52" i="46"/>
  <c r="H52" i="46" s="1"/>
  <c r="F59" i="46" l="1"/>
  <c r="H59" i="46" s="1"/>
  <c r="L107" i="46"/>
  <c r="H96" i="46" l="1"/>
  <c r="H70" i="46"/>
  <c r="H71" i="46" s="1"/>
  <c r="H98" i="46" s="1"/>
  <c r="G96" i="46"/>
  <c r="G91" i="46"/>
  <c r="G65" i="46"/>
  <c r="G78" i="46"/>
  <c r="H78" i="46" s="1"/>
  <c r="H81" i="46" s="1"/>
  <c r="H99" i="46" s="1"/>
  <c r="F133" i="46"/>
  <c r="H133" i="46" s="1"/>
  <c r="H135" i="46" s="1"/>
  <c r="H65" i="46" l="1"/>
  <c r="H66" i="46" s="1"/>
  <c r="H97" i="46" s="1"/>
  <c r="H137" i="46"/>
  <c r="J138" i="46" s="1"/>
  <c r="H91" i="46"/>
  <c r="H92" i="46" s="1"/>
  <c r="H100" i="46" s="1"/>
  <c r="G66" i="46"/>
  <c r="G81" i="46"/>
  <c r="G92" i="46"/>
  <c r="H102" i="46" l="1"/>
  <c r="H124" i="46" s="1"/>
  <c r="G97" i="46"/>
  <c r="G100" i="46"/>
  <c r="G99" i="46"/>
  <c r="H106" i="46" l="1"/>
  <c r="H116" i="46" s="1"/>
  <c r="H108" i="46" s="1"/>
  <c r="G102" i="46"/>
  <c r="H113" i="46" l="1"/>
  <c r="H111" i="46"/>
  <c r="H110" i="46"/>
  <c r="H112" i="46"/>
  <c r="H114" i="46"/>
  <c r="H117" i="46" l="1"/>
  <c r="H125" i="46" s="1"/>
  <c r="H126" i="46" s="1"/>
  <c r="F142" i="46" s="1"/>
  <c r="K17" i="16"/>
  <c r="K19" i="16" s="1"/>
  <c r="J17" i="16"/>
  <c r="J19" i="16" s="1"/>
  <c r="I19" i="16"/>
  <c r="H19" i="16"/>
  <c r="G19" i="16"/>
  <c r="F19" i="16"/>
  <c r="E19" i="16"/>
  <c r="D19" i="16"/>
  <c r="H142" i="46" l="1"/>
  <c r="H143" i="46" l="1"/>
  <c r="I144" i="4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TRF-3</author>
    <author>Usuário do Windows</author>
    <author>John M. Gonçalves Pereira</author>
  </authors>
  <commentList>
    <comment ref="O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TRF-3:</t>
        </r>
        <r>
          <rPr>
            <sz val="8"/>
            <color indexed="81"/>
            <rFont val="Tahoma"/>
            <family val="2"/>
          </rPr>
          <t xml:space="preserve">
Não apague esta tabelinha, sob pena de ocorrer erro na planilha
</t>
        </r>
      </text>
    </comment>
    <comment ref="B30" authorId="1" shapeId="0" xr:uid="{00000000-0006-0000-0100-000004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Quantidade de 21 dias:
A média é de 21 dias úteis por mês durante o ano. Isto pode ser demonstrado através da seguinte fórmula:
[(365 / 7) x 5 – 9] /12 = 20,98
Onde:
365 = número de dias no ano
7 = número de dias na semana
5 = número de dias úteis
9 = número de feriados nacionais em dias úteis (média)
12 = número de meses no ano
Acordão TCU 1904/2007</t>
        </r>
      </text>
    </comment>
    <comment ref="B31" authorId="1" shapeId="0" xr:uid="{00000000-0006-0000-0100-000005000000}">
      <text>
        <r>
          <rPr>
            <b/>
            <sz val="9"/>
            <color indexed="81"/>
            <rFont val="Segoe UI"/>
            <family val="2"/>
          </rPr>
          <t>Usuário do Windows:</t>
        </r>
        <r>
          <rPr>
            <sz val="9"/>
            <color indexed="81"/>
            <rFont val="Segoe UI"/>
            <family val="2"/>
          </rPr>
          <t xml:space="preserve">
Quantidade de dias 
A média é de 21 dias úteis por mês durante o ano. Isto pode ser demonstrado através da seguinte fórmula:
[(365 / 7) x 5 – 9] /12 = 20,98
Onde:
365 = número de dias no ano
7 = número de dias na semana
5 = número de dias úteis
9 = número de feriados nacionais em dias úteis (média)
12 = número de meses no ano
Acordão TCU 1904/2007</t>
        </r>
      </text>
    </comment>
    <comment ref="F110" authorId="2" shapeId="0" xr:uid="{906568D0-A1BD-4679-9602-B759FC7C39F4}">
      <text>
        <r>
          <rPr>
            <b/>
            <sz val="9"/>
            <color indexed="81"/>
            <rFont val="Segoe UI"/>
            <family val="2"/>
          </rPr>
          <t>John M. Gonçalves Pereira:</t>
        </r>
        <r>
          <rPr>
            <sz val="9"/>
            <color indexed="81"/>
            <rFont val="Segoe UI"/>
            <family val="2"/>
          </rPr>
          <t xml:space="preserve">
Se for optante do Simples Nacional,  verifique se a Renda Bruta Anual esteja  corretamente preenchida.</t>
        </r>
      </text>
    </comment>
    <comment ref="L110" authorId="2" shapeId="0" xr:uid="{F1EADFC1-F99D-4C28-B064-AA30D404CEE0}">
      <text>
        <r>
          <rPr>
            <b/>
            <sz val="9"/>
            <color indexed="81"/>
            <rFont val="Segoe UI"/>
            <family val="2"/>
          </rPr>
          <t>John M. Gonçalves Pereira:</t>
        </r>
        <r>
          <rPr>
            <sz val="9"/>
            <color indexed="81"/>
            <rFont val="Segoe UI"/>
            <family val="2"/>
          </rPr>
          <t xml:space="preserve">
Alíquota do PIS do  Lucro Presumido</t>
        </r>
      </text>
    </comment>
    <comment ref="M110" authorId="2" shapeId="0" xr:uid="{8E2507B9-6F56-40E6-BA9A-C0A1CF9EE825}">
      <text>
        <r>
          <rPr>
            <b/>
            <sz val="9"/>
            <color indexed="81"/>
            <rFont val="Segoe UI"/>
            <family val="2"/>
          </rPr>
          <t>John M. Gonçalves Pereira:</t>
        </r>
        <r>
          <rPr>
            <sz val="9"/>
            <color indexed="81"/>
            <rFont val="Segoe UI"/>
            <family val="2"/>
          </rPr>
          <t xml:space="preserve">
Alíquota do PIS para Lucro Real</t>
        </r>
      </text>
    </comment>
    <comment ref="F111" authorId="2" shapeId="0" xr:uid="{A66654D7-B254-48EA-97B0-A92BCE750691}">
      <text>
        <r>
          <rPr>
            <b/>
            <sz val="9"/>
            <color indexed="81"/>
            <rFont val="Segoe UI"/>
            <family val="2"/>
          </rPr>
          <t>John M. Gonçalves Pereira:</t>
        </r>
        <r>
          <rPr>
            <sz val="9"/>
            <color indexed="81"/>
            <rFont val="Segoe UI"/>
            <family val="2"/>
          </rPr>
          <t xml:space="preserve">
Se for optante do Simples Nacional,  verifique se a Renda Bruta Anual esteja  corretamente preenchida.</t>
        </r>
      </text>
    </comment>
    <comment ref="L111" authorId="2" shapeId="0" xr:uid="{ED081DD1-28AA-4EE0-B4BF-C49A3DF40461}">
      <text>
        <r>
          <rPr>
            <b/>
            <sz val="9"/>
            <color indexed="81"/>
            <rFont val="Segoe UI"/>
            <family val="2"/>
          </rPr>
          <t>John M. Gonçalves Pereira:</t>
        </r>
        <r>
          <rPr>
            <sz val="9"/>
            <color indexed="81"/>
            <rFont val="Segoe UI"/>
            <family val="2"/>
          </rPr>
          <t xml:space="preserve">
Alíquota do COFINS do Lucro Presumido</t>
        </r>
      </text>
    </comment>
    <comment ref="M111" authorId="2" shapeId="0" xr:uid="{82412165-4040-4E8A-A7E4-8C5463DC212C}">
      <text>
        <r>
          <rPr>
            <b/>
            <sz val="9"/>
            <color indexed="81"/>
            <rFont val="Segoe UI"/>
            <family val="2"/>
          </rPr>
          <t>John M. Gonçalves Pereira:</t>
        </r>
        <r>
          <rPr>
            <sz val="9"/>
            <color indexed="81"/>
            <rFont val="Segoe UI"/>
            <family val="2"/>
          </rPr>
          <t xml:space="preserve">
Alíquota do COFINS para Lucro Real
</t>
        </r>
      </text>
    </comment>
  </commentList>
</comments>
</file>

<file path=xl/sharedStrings.xml><?xml version="1.0" encoding="utf-8"?>
<sst xmlns="http://schemas.openxmlformats.org/spreadsheetml/2006/main" count="342" uniqueCount="241">
  <si>
    <t>A</t>
  </si>
  <si>
    <t>Data da apresentação da proposta</t>
  </si>
  <si>
    <t>B</t>
  </si>
  <si>
    <t>Município/UF</t>
  </si>
  <si>
    <t>C</t>
  </si>
  <si>
    <t>D</t>
  </si>
  <si>
    <t>Nº de meses de execução contratual</t>
  </si>
  <si>
    <t>E</t>
  </si>
  <si>
    <t>F</t>
  </si>
  <si>
    <t>G</t>
  </si>
  <si>
    <t>H</t>
  </si>
  <si>
    <t>Data base da categoria</t>
  </si>
  <si>
    <t>N° Proc.:</t>
  </si>
  <si>
    <t>MÓDULO 1:  COMPOSIÇÃO DA REMUNERAÇÃO</t>
  </si>
  <si>
    <t>Composição da Remuneração</t>
  </si>
  <si>
    <t>Valor (R$)</t>
  </si>
  <si>
    <t>Salário Base</t>
  </si>
  <si>
    <t>Adicional Noturno</t>
  </si>
  <si>
    <t>Hora noturna adicional</t>
  </si>
  <si>
    <t>Outros (Especificar)</t>
  </si>
  <si>
    <t>MÓDULO 2:  BENEFÍCIOS MENSAIS E DIÁRIOS</t>
  </si>
  <si>
    <t>Benefícios Mensais e Diários</t>
  </si>
  <si>
    <t>MÓDULO 3:  INSUMOS DIVERSOS</t>
  </si>
  <si>
    <t>Insumos Diversos</t>
  </si>
  <si>
    <t>MÓDULO 4:  ENCARGOS SOCIAIS E TRABALHISTAS</t>
  </si>
  <si>
    <t>4.1</t>
  </si>
  <si>
    <t>Encargos Previdenciários e FGTS</t>
  </si>
  <si>
    <t>4.2</t>
  </si>
  <si>
    <t>13º Salário e Adicional de Férias</t>
  </si>
  <si>
    <t>Subtotal</t>
  </si>
  <si>
    <t>4.3</t>
  </si>
  <si>
    <t>Afastamento Maternidade</t>
  </si>
  <si>
    <t>4.4</t>
  </si>
  <si>
    <t>4.5</t>
  </si>
  <si>
    <t xml:space="preserve">MÓDULO 5:  CUSTOS INDIRETOS, TRIBUTOS E LUCRO                                    </t>
  </si>
  <si>
    <t>Custos Indiretos, Tributos e Lucro</t>
  </si>
  <si>
    <t>B2 Tributos Estaduais (Especificar)</t>
  </si>
  <si>
    <t>B4 Outros tributos (Especificar)</t>
  </si>
  <si>
    <t>QUADRO-RESUMO DO CUSTO POR EMPREGADO</t>
  </si>
  <si>
    <t>Mão de obra vinculada à execução contratual (valor por empregado)</t>
  </si>
  <si>
    <t>Módulo 1  - Composição da Remuneração</t>
  </si>
  <si>
    <t>Módulo 2 - Benefícios Mensais e Diários</t>
  </si>
  <si>
    <t>Módulo 3  - Insumos Diversos</t>
  </si>
  <si>
    <t>Módulo 4  - Encargos Sociais e Trabalhistas</t>
  </si>
  <si>
    <t>Encargos Sociais e Trabalhistas</t>
  </si>
  <si>
    <t xml:space="preserve">Valor (R$)                                    </t>
  </si>
  <si>
    <t>Custo da Rescisão</t>
  </si>
  <si>
    <t>Custo de reposição do profissional ausente</t>
  </si>
  <si>
    <t>4.6</t>
  </si>
  <si>
    <t xml:space="preserve">Data: </t>
  </si>
  <si>
    <t>São Paulo/SP</t>
  </si>
  <si>
    <t>Submódulo 4.2 - 13º Salário e Adicional de Férias</t>
  </si>
  <si>
    <t>Submódulo 4.3 - Afastamento Maternidade</t>
  </si>
  <si>
    <t>Submódulo 4.4 - Provisão para Rescisão</t>
  </si>
  <si>
    <t>Submódulo 4.5 - Composição do Custo de Reposição do Profissional Ausente</t>
  </si>
  <si>
    <t>B  TRIBUTOS</t>
  </si>
  <si>
    <r>
      <t xml:space="preserve">                      B1.1  - PIS </t>
    </r>
    <r>
      <rPr>
        <sz val="9"/>
        <color indexed="12"/>
        <rFont val="Times New Roman"/>
        <family val="1"/>
      </rPr>
      <t>[base de cálculos dos tributos x alíquota]</t>
    </r>
  </si>
  <si>
    <r>
      <t>B3 Tributos Municipais - ISS</t>
    </r>
    <r>
      <rPr>
        <sz val="9"/>
        <color indexed="12"/>
        <rFont val="Times New Roman"/>
        <family val="1"/>
      </rPr>
      <t xml:space="preserve"> [base de cálculos dos tributos x alíquota]</t>
    </r>
  </si>
  <si>
    <t xml:space="preserve">MÓDULO 4: QUADRO RESUMO DOS ENCARGOS SOCIAIS E TRABALHISTAS </t>
  </si>
  <si>
    <r>
      <t xml:space="preserve">INSS </t>
    </r>
    <r>
      <rPr>
        <sz val="12"/>
        <color indexed="12"/>
        <rFont val="Times New Roman"/>
        <family val="1"/>
      </rPr>
      <t>[T</t>
    </r>
    <r>
      <rPr>
        <sz val="9"/>
        <color indexed="12"/>
        <rFont val="Times New Roman"/>
        <family val="1"/>
      </rPr>
      <t>otal da remuneração x porcentagem d</t>
    </r>
    <r>
      <rPr>
        <sz val="9"/>
        <rFont val="Times New Roman"/>
        <family val="1"/>
      </rPr>
      <t xml:space="preserve">o </t>
    </r>
    <r>
      <rPr>
        <sz val="9"/>
        <color indexed="12"/>
        <rFont val="Times New Roman"/>
        <family val="1"/>
      </rPr>
      <t>INSS]</t>
    </r>
  </si>
  <si>
    <r>
      <t xml:space="preserve">SESI ou SESC </t>
    </r>
    <r>
      <rPr>
        <sz val="12"/>
        <color indexed="12"/>
        <rFont val="Times New Roman"/>
        <family val="1"/>
      </rPr>
      <t xml:space="preserve"> </t>
    </r>
    <r>
      <rPr>
        <sz val="9"/>
        <color indexed="12"/>
        <rFont val="Times New Roman"/>
        <family val="1"/>
      </rPr>
      <t>[Total da remuneração x porcentagem do SESI/SESC]</t>
    </r>
  </si>
  <si>
    <r>
      <t xml:space="preserve">SENAI ou SENAC </t>
    </r>
    <r>
      <rPr>
        <sz val="9"/>
        <color indexed="12"/>
        <rFont val="Times New Roman"/>
        <family val="1"/>
      </rPr>
      <t>[Total da remuneração x porcentagem do SENAI/SENAC]</t>
    </r>
  </si>
  <si>
    <r>
      <t xml:space="preserve">INCRA </t>
    </r>
    <r>
      <rPr>
        <sz val="9"/>
        <color indexed="12"/>
        <rFont val="Times New Roman"/>
        <family val="1"/>
      </rPr>
      <t>[Total da remuneração x porcentagem do INCRA]</t>
    </r>
  </si>
  <si>
    <r>
      <t xml:space="preserve">FGTS </t>
    </r>
    <r>
      <rPr>
        <sz val="9"/>
        <color indexed="12"/>
        <rFont val="Times New Roman"/>
        <family val="1"/>
      </rPr>
      <t>[Total da remuneração x porcentagem do FGTS]</t>
    </r>
  </si>
  <si>
    <r>
      <t xml:space="preserve">SEBRAE </t>
    </r>
    <r>
      <rPr>
        <sz val="12"/>
        <color indexed="12"/>
        <rFont val="Times New Roman"/>
        <family val="1"/>
      </rPr>
      <t>[</t>
    </r>
    <r>
      <rPr>
        <sz val="9"/>
        <color indexed="12"/>
        <rFont val="Times New Roman"/>
        <family val="1"/>
      </rPr>
      <t>Total da remuneração x porcentagem do SEBRAE</t>
    </r>
    <r>
      <rPr>
        <sz val="12"/>
        <color indexed="12"/>
        <rFont val="Times New Roman"/>
        <family val="1"/>
      </rPr>
      <t>]</t>
    </r>
  </si>
  <si>
    <r>
      <t xml:space="preserve">B1 - Tributos Federais </t>
    </r>
    <r>
      <rPr>
        <sz val="9"/>
        <color indexed="12"/>
        <rFont val="Times New Roman"/>
        <family val="1"/>
      </rPr>
      <t/>
    </r>
  </si>
  <si>
    <t>Total do Módulo 4</t>
  </si>
  <si>
    <t>Alíquota</t>
  </si>
  <si>
    <r>
      <t xml:space="preserve">(♣) Custos Indiretos </t>
    </r>
    <r>
      <rPr>
        <sz val="9"/>
        <color indexed="12"/>
        <rFont val="Times New Roman"/>
        <family val="1"/>
      </rPr>
      <t>[ (soma dos módulos 1 a 4) x alíquota]</t>
    </r>
  </si>
  <si>
    <t>Alíquota livre</t>
  </si>
  <si>
    <t>Subtotal do Submódulo 4.2</t>
  </si>
  <si>
    <r>
      <t xml:space="preserve">Transporte </t>
    </r>
    <r>
      <rPr>
        <sz val="9"/>
        <rFont val="Times New Roman"/>
        <family val="1"/>
      </rPr>
      <t>[(</t>
    </r>
    <r>
      <rPr>
        <sz val="9"/>
        <color indexed="12"/>
        <rFont val="Times New Roman"/>
        <family val="1"/>
      </rPr>
      <t>Valor do vale x qtde utilizado por dia x média dos dias úteis do mês) - (desconto da parte do empregado (6% do salário-base))]</t>
    </r>
  </si>
  <si>
    <t>Simples Nacional</t>
  </si>
  <si>
    <t>O fator de divisão deve ser calculado  na forma decimal</t>
  </si>
  <si>
    <t>VALOR INDIVIDUAL</t>
  </si>
  <si>
    <t>Empresa:</t>
  </si>
  <si>
    <t>Licitação:</t>
  </si>
  <si>
    <t>Código FPAS:</t>
  </si>
  <si>
    <t>CNAE:</t>
  </si>
  <si>
    <t>Valor por empregado</t>
  </si>
  <si>
    <t>Item</t>
  </si>
  <si>
    <t>TIPO DE SERVIÇO</t>
  </si>
  <si>
    <t>Cálculo: [1 - (alíquota do PIS + Alíquota do COFINS + Alíquota do ISS + ....)]</t>
  </si>
  <si>
    <t>é o valor  considerado de cada vale transporte (integração) mas pode ser alterado</t>
  </si>
  <si>
    <t>é o multiplicador do Fator Acidentário de Prevenção (Parte do Decreto nº 6957/2009 encontra-se transcrita na planilha 'Instruções')</t>
  </si>
  <si>
    <r>
      <t xml:space="preserve">                      B1.2  - COFINS </t>
    </r>
    <r>
      <rPr>
        <sz val="9"/>
        <color indexed="12"/>
        <rFont val="Times New Roman"/>
        <family val="1"/>
      </rPr>
      <t>[base de cálculos dos tributos x alíquota]</t>
    </r>
  </si>
  <si>
    <t>No caso do Simples Nacional  os índices do PIS e COFINS são regidos pela tabela IV da Lei 123/06</t>
  </si>
  <si>
    <t>Selecione o regime de tributação de sua empresa na célula ao lado →</t>
  </si>
  <si>
    <t>Adicional de Periculosidade</t>
  </si>
  <si>
    <t>Total módulo</t>
  </si>
  <si>
    <t>Livre preenchimento</t>
  </si>
  <si>
    <t xml:space="preserve"> Nº de postos</t>
  </si>
  <si>
    <r>
      <t>Base de cálculo dos tributos:</t>
    </r>
    <r>
      <rPr>
        <sz val="12"/>
        <color indexed="12"/>
        <rFont val="Times New Roman"/>
        <family val="1"/>
      </rPr>
      <t xml:space="preserve"> </t>
    </r>
    <r>
      <rPr>
        <sz val="9"/>
        <color indexed="12"/>
        <rFont val="Times New Roman"/>
        <family val="1"/>
      </rPr>
      <t xml:space="preserve"> </t>
    </r>
    <r>
      <rPr>
        <sz val="10"/>
        <color indexed="12"/>
        <rFont val="Times New Roman"/>
        <family val="1"/>
      </rPr>
      <t xml:space="preserve">[(base de cálculo do lucro + lucro) ÷ fator de divisão] </t>
    </r>
  </si>
  <si>
    <t>Clique aqui e selecione</t>
  </si>
  <si>
    <r>
      <t xml:space="preserve">Salário-Educação </t>
    </r>
    <r>
      <rPr>
        <sz val="9"/>
        <color indexed="12"/>
        <rFont val="Times New Roman"/>
        <family val="1"/>
      </rPr>
      <t>[Total da remuneração x porcentagem do Salário-Educação]</t>
    </r>
  </si>
  <si>
    <r>
      <t>LUCRO</t>
    </r>
    <r>
      <rPr>
        <sz val="12"/>
        <rFont val="Times New Roman"/>
        <family val="1"/>
      </rPr>
      <t xml:space="preserve"> </t>
    </r>
    <r>
      <rPr>
        <sz val="9"/>
        <color indexed="12"/>
        <rFont val="Times New Roman"/>
        <family val="1"/>
      </rPr>
      <t>[base de cálculo: (soma dos módulos 1 a 4 + custos indiretos) x alíqu.]</t>
    </r>
  </si>
  <si>
    <t>O valor que a CCT determinar ou que o licitante queira oferecer</t>
  </si>
  <si>
    <t xml:space="preserve">Subtotal </t>
  </si>
  <si>
    <r>
      <t xml:space="preserve">Fator de divisão </t>
    </r>
    <r>
      <rPr>
        <sz val="10"/>
        <color indexed="12"/>
        <rFont val="Times New Roman"/>
        <family val="1"/>
      </rPr>
      <t>[1 - soma das alíquotas dos tributos]</t>
    </r>
  </si>
  <si>
    <t>PREENCHA NESTA COLUNA OS DADOS (quantitativos/valores/estatísticas/índices) DA SUA PROPOSTA</t>
  </si>
  <si>
    <t xml:space="preserve"> PODER JUDICIÁRIO   </t>
  </si>
  <si>
    <t>TRIBUNAL REGIONAL FEDERAL DA 3ª REGIÃO</t>
  </si>
  <si>
    <t>PERCENTUAIS PARA CONTINGENCIAMENTO DE ENCARGOS TRABALHISTAS</t>
  </si>
  <si>
    <t>Risco de Acidente de Trabalho</t>
  </si>
  <si>
    <t>Submódulo 4.1</t>
  </si>
  <si>
    <t>13ª Salário</t>
  </si>
  <si>
    <t>Férias</t>
  </si>
  <si>
    <t>Abono de Férias</t>
  </si>
  <si>
    <t>Incidência do Sub. 4.1</t>
  </si>
  <si>
    <t>Multa de FGTS</t>
  </si>
  <si>
    <t>máximo</t>
  </si>
  <si>
    <t>mínimo</t>
  </si>
  <si>
    <t>ANEXO I DA RESOLUÇÃO 98/2009</t>
  </si>
  <si>
    <t>A CONTINGENCIAR</t>
  </si>
  <si>
    <t>Módulo 5  - Composição dos Custos Indiretos, Tributos e Lucro</t>
  </si>
  <si>
    <t xml:space="preserve">Simples Nacional </t>
  </si>
  <si>
    <t>PLANILHA MENSAL TOTALIZADORA</t>
  </si>
  <si>
    <t>VALORES E PERCENTUAIS PARA  PROVISÃO DE ENCARGOS TRABALHISTAS</t>
  </si>
  <si>
    <t>alíquota</t>
  </si>
  <si>
    <t>→</t>
  </si>
  <si>
    <t>Os empregados trabalham 11 meses por ano e descansam 1 mês</t>
  </si>
  <si>
    <t xml:space="preserve"> Submódulo 4.1 - Encargos Previdenciários e FGTS </t>
  </si>
  <si>
    <r>
      <t xml:space="preserve">Total do Submódulo 4.1 </t>
    </r>
    <r>
      <rPr>
        <b/>
        <sz val="9"/>
        <color indexed="12"/>
        <rFont val="Times New Roman"/>
        <family val="1"/>
      </rPr>
      <t>[ A+B+C+D+F+G+H]</t>
    </r>
  </si>
  <si>
    <r>
      <t xml:space="preserve">Total Submódulo do 4.3 </t>
    </r>
    <r>
      <rPr>
        <b/>
        <sz val="9"/>
        <color indexed="12"/>
        <rFont val="Times New Roman"/>
        <family val="1"/>
      </rPr>
      <t>[ A+B]</t>
    </r>
  </si>
  <si>
    <r>
      <t>Total do Submódulo 4.2</t>
    </r>
    <r>
      <rPr>
        <b/>
        <sz val="12"/>
        <color indexed="12"/>
        <rFont val="Times New Roman"/>
        <family val="1"/>
      </rPr>
      <t xml:space="preserve"> </t>
    </r>
    <r>
      <rPr>
        <b/>
        <sz val="9"/>
        <color indexed="12"/>
        <rFont val="Times New Roman"/>
        <family val="1"/>
      </rPr>
      <t>[ A+B+C]</t>
    </r>
  </si>
  <si>
    <r>
      <t xml:space="preserve">Total do Módulo 5  </t>
    </r>
    <r>
      <rPr>
        <b/>
        <sz val="9"/>
        <color indexed="12"/>
        <rFont val="Times New Roman"/>
        <family val="1"/>
      </rPr>
      <t>[ A+B+C]</t>
    </r>
  </si>
  <si>
    <t xml:space="preserve">Total do Módulo 1 - da Remuneração </t>
  </si>
  <si>
    <t>Total do Módulo 2 - Benefícios Mensais e Diários</t>
  </si>
  <si>
    <t>Total do Módulo 3 - Insumos Diversos</t>
  </si>
  <si>
    <r>
      <t xml:space="preserve">(♦) Seguro Acidente do Trabalho </t>
    </r>
    <r>
      <rPr>
        <sz val="8"/>
        <color indexed="40"/>
        <rFont val="Times New Roman"/>
        <family val="1"/>
      </rPr>
      <t xml:space="preserve"> </t>
    </r>
    <r>
      <rPr>
        <sz val="8"/>
        <color indexed="62"/>
        <rFont val="Times New Roman"/>
        <family val="1"/>
      </rPr>
      <t>[Total da remuneração x porcentagem do SAT x FAP]   Observar o Decreto nº 6957 de 9.09.2009</t>
    </r>
  </si>
  <si>
    <t xml:space="preserve">Ano Acordo, Convenção ou Sentença Normativa em Dissídio Coletivo </t>
  </si>
  <si>
    <t>Lucro Presumido</t>
  </si>
  <si>
    <t>Lucro Real</t>
  </si>
  <si>
    <t>Não apague esta tabelinha</t>
  </si>
  <si>
    <t>Legenda de cores</t>
  </si>
  <si>
    <r>
      <t xml:space="preserve">Total Submódulo 4.5   </t>
    </r>
    <r>
      <rPr>
        <b/>
        <sz val="9"/>
        <rFont val="Times New Roman"/>
        <family val="1"/>
      </rPr>
      <t>[ A+ A1+B+C+D+F+G]</t>
    </r>
  </si>
  <si>
    <t>O valor que a CCT determinar ou que o licitante queira oferecer. Atenção: coloque o valor líquido</t>
  </si>
  <si>
    <t>Total individual a reter</t>
  </si>
  <si>
    <t>Subtotal 1</t>
  </si>
  <si>
    <t>13º Salário - base de cálculo: remuneração</t>
  </si>
  <si>
    <t>Férias - base de cálculo: remuneração</t>
  </si>
  <si>
    <t>Terço Constitucional das Férias - base de cálculo: remuneração</t>
  </si>
  <si>
    <t>Incidência dos Encargos Previdenciários e FGTS (Submódulo 4.1) - base de cálculo: subtotal 1</t>
  </si>
  <si>
    <t>Observação 1: (♦) Com a introdução do Decreto nº 6957/2009 que alterou o Decreto nº 3048/1999, esta alíquota poderá ser aumentada ou diminuída de acordo com o Fator Acidentário de Prevenção - FAP de cada empresa. O FAP deverá ser impresso e juntado às planilhas, caso o referido índice for diferente de 1 (um).</t>
  </si>
  <si>
    <t>Obs.: Os cálculos dos benefícios podem variar de acordo com a CCT. Neste caso o valor individual mensal deve ser inserida manualmente para todos os postos</t>
  </si>
  <si>
    <t>INSTRUÇÕES PARA PREENCHIMENTO DAS PLANILHAS</t>
  </si>
  <si>
    <t>Links (esta planilha tem um link para outra(s) planilha(s), e vice-versa)</t>
  </si>
  <si>
    <t>3- Cuidado ao inserir os valores: se forem preenchidos valores em formatos diferentes aos constantes nas células, poderá ocorrer erro no resultado. Exemplo disso é escrever logo após um número o símbolo de porcentagem (%) em um campo onde se pede um número comum: ao fazer isso, o valor inserido é dividido por 100 (cem), comprometendo o resultado da planilha, e conseqüentemente o resultado final.</t>
  </si>
  <si>
    <t>4 - Considerações sobre o SAT - Seguro Acidente de Trabalho e FAP - Fator Acidentário de Prevenção</t>
  </si>
  <si>
    <r>
      <t xml:space="preserve">(♦) DECRETO nº 6.957 de 9 de setembro de 2009 alterou o </t>
    </r>
    <r>
      <rPr>
        <sz val="10"/>
        <rFont val="Book Antiqua"/>
        <family val="1"/>
      </rPr>
      <t>Decreto nº 3.048 de 6 de maio de 1999 nos artigos 202-A, 303, 305 e 337 do Regimento da Previdência Social, concernente ao Seguro Acidente de Trabalho.</t>
    </r>
  </si>
  <si>
    <r>
      <t xml:space="preserve">Art. 202-A.  As alíquotas constantes </t>
    </r>
    <r>
      <rPr>
        <i/>
        <sz val="10"/>
        <rFont val="Arial"/>
        <family val="2"/>
      </rPr>
      <t>nos incisos I a III do art. 202</t>
    </r>
    <r>
      <rPr>
        <i/>
        <sz val="10"/>
        <color indexed="8"/>
        <rFont val="Arial"/>
        <family val="2"/>
      </rPr>
      <t xml:space="preserve"> (1%, 2% ou 3%) serão reduzidas em até cinqüenta por cento ou aumentadas em até cem por cento, em razão do desempenho da empresa em relação à sua respectiva atividade, aferido pelo Fator Acidentário de Prevenção - FAP. </t>
    </r>
  </si>
  <si>
    <t>(....)</t>
  </si>
  <si>
    <r>
      <t>§ 2</t>
    </r>
    <r>
      <rPr>
        <i/>
        <u/>
        <vertAlign val="superscript"/>
        <sz val="10"/>
        <color indexed="8"/>
        <rFont val="Arial"/>
        <family val="2"/>
      </rPr>
      <t>o</t>
    </r>
    <r>
      <rPr>
        <i/>
        <sz val="10"/>
        <color indexed="8"/>
        <rFont val="Arial"/>
        <family val="2"/>
      </rPr>
      <t xml:space="preserve">  Para fins da redução ou majoração a que se refere o </t>
    </r>
    <r>
      <rPr>
        <b/>
        <i/>
        <sz val="10"/>
        <color indexed="8"/>
        <rFont val="Arial"/>
        <family val="2"/>
      </rPr>
      <t>caput</t>
    </r>
    <r>
      <rPr>
        <i/>
        <sz val="10"/>
        <color indexed="8"/>
        <rFont val="Arial"/>
        <family val="2"/>
      </rPr>
      <t>, proceder-se-á à discriminação do desempenho da empresa, dentro da respectiva atividade econômica, a partir da criação de um índice composto pelos índices de gravidade, de frequência e de custo que pondera os respectivos percentis com pesos de cinquenta por cento, de trinta cinco por cento e de quinze por cento, respectivamente.</t>
    </r>
  </si>
  <si>
    <t>§ 5º O Ministério da Previdência Social publicará anualmente, sempre no mesmo mês, no Diário Oficial da União, os róis de percentis de frequência, gravidade e custo por Subclasse da Classificação Nacional das Atividades Econômicas - CNAE e divulgará na rede mundial de computadores o FAP de cada empresa, com as respectivas ordens de frequência, gravidade, custo e demais elementos que possibilitem a esta verificar o respectivo desempenho dentro da sua CNAE-Subclasse.</t>
  </si>
  <si>
    <r>
      <t xml:space="preserve">5 - O licitante deverá esclarecer eventuais alterações nas células que possuem fórmulas de cálculo constantes da planilha modelo, encaminhando </t>
    </r>
    <r>
      <rPr>
        <b/>
        <sz val="12"/>
        <rFont val="Times New Roman"/>
        <family val="1"/>
      </rPr>
      <t>MEMÓRIA DE CÁLCULO</t>
    </r>
    <r>
      <rPr>
        <sz val="12"/>
        <rFont val="Times New Roman"/>
        <family val="1"/>
      </rPr>
      <t xml:space="preserve"> dos percentuais e valores aplicados, complementada com documentos que esclareçam a adequação dos percentuais adotados no apontamento de sua composição de custos.</t>
    </r>
  </si>
  <si>
    <t xml:space="preserve">6 - Planilha para impressão: O licitante deverá imprimir a planilha dos postos e entregar assinada, quando solicitado. </t>
  </si>
  <si>
    <t>Clique aqui para Ir para a Planilha "PRINCIPAL"</t>
  </si>
  <si>
    <t>Outros</t>
  </si>
  <si>
    <t>13º Salário [Remuneração ÷ 11 meses]     cálculo = (1/11)x100-9,09%</t>
  </si>
  <si>
    <t>Adicional de Férias [(Remuneração ÷ terço constitucional) ÷ 11 meses]     cálculo (1/3)*(1/11)x100 = 3,03%</t>
  </si>
  <si>
    <t xml:space="preserve">Incidência do Submódulo 4.1 sobre 13º Salário e Adicional de Férias [Total da alíquota do submódulo 4.1 x subtotal 4.2] </t>
  </si>
  <si>
    <t xml:space="preserve">(♣) Afastamento Maternidade [(Total da remun.+ terço constitucional)/12 (ano) x (4 meses ÷ 12) x incidência de ocorrência] </t>
  </si>
  <si>
    <t>Incidência do Submódulo 4.1 sobre Afastamento Maternidade [(Valor 4.3.A x total da alíqu. do submódulo 4.1 ]</t>
  </si>
  <si>
    <t>10% é a estatística de ocorrência das empregadas tornarem-se mães</t>
  </si>
  <si>
    <t>(♣) Aviso Prévio Indenizado - API  Cálculo ((1/12)*,05)x100=0,42%</t>
  </si>
  <si>
    <t>5% dos empregados demitidos/substituídos por API durante o ano</t>
  </si>
  <si>
    <t xml:space="preserve">Incidência do FGTS sobre Aviso Prévio Indenizado [8% x subtotal 4.4.A] </t>
  </si>
  <si>
    <t>(♣) Aviso Prévio Trabalhado - APT  [Total da remuneração ÷ 30 ÷ prazo da contratação x 7 dias x porcentagem de dispensa com APT] Cálculo = [(100%/30)x7]/12</t>
  </si>
  <si>
    <t>Incidência do Submódulo 4.1 sobre Aviso Prévio Trabalhado [Valor do item 4.4.D x total da alíquota do submódulo 4.1]</t>
  </si>
  <si>
    <t>são os empregados demitidos ao final do contrato por APT de 33 dias. Numa eventual prorrogação este item será cotado para 3 dias.          (Lei 12.506 de 11.10.2011)</t>
  </si>
  <si>
    <t>Total Submódulo 4.4 [ A+B+C+D+E+F+G]</t>
  </si>
  <si>
    <t xml:space="preserve">Férias [Total da remuneração ÷ 11 meses] cálculo (1/11)x100 = 9,09% </t>
  </si>
  <si>
    <t>(♣) Ausência por doença = Cálculo (5,96/30)x(1/12) = 1,66 %</t>
  </si>
  <si>
    <t>(♣) Licença paternidade = Cálculo ((5/30)/12 X0,015 x 100 = 0,02%</t>
  </si>
  <si>
    <t>(♣) Ausências legais = Cálculo (2,96/30)x(1/12) = 0,82%</t>
  </si>
  <si>
    <t>(♣) Ausência por acidente de trabalho = Cálculo ((15/30/12) x 0,0078 x 100 = 0,03%</t>
  </si>
  <si>
    <t>5,96 dias de afastamento por doença ao ano</t>
  </si>
  <si>
    <t>1,5% dos trabalhadores tornam-se pais por ano</t>
  </si>
  <si>
    <t>2,96 dias de ausências legais ao ano</t>
  </si>
  <si>
    <t>0,78 dos empregados sofrem acidente durante o ano; com duração média de 30 dias de afastamento. O ônus dos primeiros 15 dias é da  empresa.</t>
  </si>
  <si>
    <t>Incidência do Submódulo 4.1 sobre Custo de Reposição [B +C + D +E + F) x total da alíquota do submódulo 4.1]</t>
  </si>
  <si>
    <t>(...)</t>
  </si>
  <si>
    <t>81.11-7/00</t>
  </si>
  <si>
    <t xml:space="preserve">TOTAL MENSAL DA PROPOSTA </t>
  </si>
  <si>
    <t>Observação 2: (♣) Alíquotas ou números apontados conforme Nota Técnica 001/2013 - CJF</t>
  </si>
  <si>
    <t>PLANILHA INSTRUÇÕES</t>
  </si>
  <si>
    <t>Recepcionista</t>
  </si>
  <si>
    <t xml:space="preserve">Alíquota livre, entretanto estatísticas apontam que a média praticada no mercado para custos indiretos é 5% </t>
  </si>
  <si>
    <t>Quantidade de empregados / postos</t>
  </si>
  <si>
    <t>Valor da provisão de encargos trabalhistas por postos / empregados</t>
  </si>
  <si>
    <t>VALOR TOTAL DA PROVISÃO DE ENCARGOS TRABALHISTAS</t>
  </si>
  <si>
    <t>Gratificação de função</t>
  </si>
  <si>
    <t>é o valor considerado como vale alimentação diário, mas a célula é de livre preenchimento.</t>
  </si>
  <si>
    <r>
      <rPr>
        <sz val="12"/>
        <rFont val="Times New Roman"/>
        <family val="1"/>
      </rPr>
      <t xml:space="preserve">Outros benefícios </t>
    </r>
    <r>
      <rPr>
        <sz val="10"/>
        <color indexed="12"/>
        <rFont val="Times New Roman"/>
        <family val="1"/>
      </rPr>
      <t>[valor, menos desconto da parte do empregado]</t>
    </r>
  </si>
  <si>
    <t>1º de janeiro</t>
  </si>
  <si>
    <t>ITEM</t>
  </si>
  <si>
    <t>Descrição</t>
  </si>
  <si>
    <t>Qde. ANUAL</t>
  </si>
  <si>
    <t>Preço unitário por item estimado</t>
  </si>
  <si>
    <t>Custo anual por item</t>
  </si>
  <si>
    <t>TOTAIS</t>
  </si>
  <si>
    <t xml:space="preserve">Quantidade de empregados </t>
  </si>
  <si>
    <t>Custo anual multiplicado pelo número de empregados</t>
  </si>
  <si>
    <t>Valor total do custo do item "uniformes"  estimado por mês</t>
  </si>
  <si>
    <t>Custo mensal dos uniformes por empregado</t>
  </si>
  <si>
    <t xml:space="preserve">PLANILHA DE COMPOSIÇÃO DOS CUSTOS PARA "UNIFORMES" </t>
  </si>
  <si>
    <t>Calça social</t>
  </si>
  <si>
    <t>Custo médio total do custo anual do item "uniformes" masculino / feminino</t>
  </si>
  <si>
    <r>
      <t xml:space="preserve">Uniformes </t>
    </r>
    <r>
      <rPr>
        <sz val="9"/>
        <color indexed="12"/>
        <rFont val="Times New Roman"/>
        <family val="1"/>
      </rPr>
      <t/>
    </r>
  </si>
  <si>
    <t>Ir para Planilha Uniformes</t>
  </si>
  <si>
    <t>Clicar para ir para a PRINCIPAL</t>
  </si>
  <si>
    <t>PLANILHA UNIFORMES</t>
  </si>
  <si>
    <t>Multas do FGTS (Conforme anexo da IN 01-CJF de 11/04/2013)</t>
  </si>
  <si>
    <r>
      <rPr>
        <sz val="10"/>
        <rFont val="Arial"/>
        <family val="2"/>
      </rPr>
      <t>Código de Serviço (PMSP):</t>
    </r>
    <r>
      <rPr>
        <sz val="10"/>
        <color rgb="FFFF0000"/>
        <rFont val="Arial"/>
        <family val="2"/>
      </rPr>
      <t xml:space="preserve">      </t>
    </r>
    <r>
      <rPr>
        <b/>
        <sz val="10"/>
        <color rgb="FFFF0000"/>
        <rFont val="Arial"/>
        <family val="2"/>
      </rPr>
      <t>06491</t>
    </r>
  </si>
  <si>
    <t xml:space="preserve">C.1 - Multa de 40% do FGTS do Aviso Prévio Indenizado [Total da remuneração x multa s/ FGTS x porcent. de recolhimento mensal de FGTS x porcent. de dispensa s/ justa causa com API] = (API + (40%*API))* 8% API </t>
  </si>
  <si>
    <t>Multa sobre FGTS do Aviso Prévio Trabalhado  Cálculo = percentual APT X 40%x8%</t>
  </si>
  <si>
    <t xml:space="preserve">Multa sobre FGTS - Rescisão sem justa causa (50%) = cálculo  0,08 x 0,4 x 0,9 x [(1)+(1/11)+(4/33)] x 100% </t>
  </si>
  <si>
    <t xml:space="preserve">TOTAL </t>
  </si>
  <si>
    <t>Total mensal</t>
  </si>
  <si>
    <t xml:space="preserve"> PLANILHA DE CUSTOS E FORMAÇÃO DE PREÇOS - MODELO</t>
  </si>
  <si>
    <t>Modelo</t>
  </si>
  <si>
    <t>Tipo de serviço: prestação de serviços continuados de supervisor de atendimento ao público, recepcionista e ascensorista mediante regime de execução indireta, para atender as necessidades do TRF3ª Região</t>
  </si>
  <si>
    <t>Blazer tradicional forrado com botões</t>
  </si>
  <si>
    <t>RAT</t>
  </si>
  <si>
    <r>
      <t xml:space="preserve">2- Considerações sobre regimes de tributação. 
2.1 - A planilha deverá ser adaptada para eventuais incentivos fiscais ou alterações nas legislações previdenciárias, trabalhistas ou tributárias. 
2.1.1 - O licitante deverá </t>
    </r>
    <r>
      <rPr>
        <b/>
        <sz val="10"/>
        <color rgb="FFFF0000"/>
        <rFont val="Arial"/>
        <family val="2"/>
      </rPr>
      <t>selecionar o “regime de tributação” na célula C6</t>
    </r>
    <r>
      <rPr>
        <sz val="10"/>
        <rFont val="Arial"/>
        <family val="2"/>
      </rPr>
      <t xml:space="preserve">, assim as alíquotas do PIS e COFINS nos regimes de tributação “Lucro Presumido” e “Lucro Real” serão automaticamente inseridas nas </t>
    </r>
    <r>
      <rPr>
        <sz val="10"/>
        <color rgb="FF363AF2"/>
        <rFont val="Arial"/>
        <family val="2"/>
      </rPr>
      <t>células B108 e B109</t>
    </r>
    <r>
      <rPr>
        <sz val="10"/>
        <rFont val="Arial"/>
        <family val="2"/>
      </rPr>
      <t xml:space="preserve">.  Se o licitante for optante pelo “Lucro Real” e fizer jus à apuração cumulativa do PIS/COFINS, deverá alterar os percentuais automáticos nas referidas células.  
2.1.2 - Caso o licitante esteja enquadrado nas atividades beneficiadas pela Lei 13.161/2015 ou tiver optado pela tributação substitutiva, deverá alterar a alíquota da contribuição previdenciária patronal (INSS) de </t>
    </r>
    <r>
      <rPr>
        <b/>
        <sz val="10"/>
        <color rgb="FFFF0000"/>
        <rFont val="Arial"/>
        <family val="2"/>
      </rPr>
      <t>20% para 0% (submódulo 4.1 A - Célula F49</t>
    </r>
    <r>
      <rPr>
        <b/>
        <sz val="10"/>
        <rFont val="Arial"/>
        <family val="2"/>
      </rPr>
      <t>)</t>
    </r>
    <r>
      <rPr>
        <sz val="10"/>
        <rFont val="Arial"/>
        <family val="2"/>
      </rPr>
      <t xml:space="preserve"> e incluir no “Módulo 5 – Tributos” </t>
    </r>
    <r>
      <rPr>
        <b/>
        <sz val="10"/>
        <color rgb="FFFF0000"/>
        <rFont val="Arial"/>
        <family val="2"/>
      </rPr>
      <t>a alíquota da Contribuição Previdenciária sobre o faturamento (Célula L112)</t>
    </r>
    <r>
      <rPr>
        <b/>
        <sz val="10"/>
        <rFont val="Arial"/>
        <family val="2"/>
      </rPr>
      <t>.</t>
    </r>
    <r>
      <rPr>
        <sz val="10"/>
        <rFont val="Arial"/>
        <family val="2"/>
      </rPr>
      <t xml:space="preserve">
</t>
    </r>
  </si>
  <si>
    <r>
      <t xml:space="preserve">Se a Licitante tiver o índice FAP diferenciado, deverá juntar o documento fornecido no site da Previdência. O percentual do  </t>
    </r>
    <r>
      <rPr>
        <b/>
        <sz val="10"/>
        <color rgb="FFFF0000"/>
        <rFont val="Arial"/>
        <family val="2"/>
      </rPr>
      <t>RAT deverá ser alterado na Célula E55</t>
    </r>
    <r>
      <rPr>
        <sz val="10"/>
        <rFont val="Arial"/>
        <family val="2"/>
      </rPr>
      <t xml:space="preserve">, bem como </t>
    </r>
    <r>
      <rPr>
        <b/>
        <sz val="10"/>
        <color rgb="FFFF0000"/>
        <rFont val="Arial"/>
        <family val="2"/>
      </rPr>
      <t>o índicador do FAP na Célula  L55</t>
    </r>
    <r>
      <rPr>
        <sz val="10"/>
        <rFont val="Arial"/>
        <family val="2"/>
      </rPr>
      <t xml:space="preserve"> - o </t>
    </r>
    <r>
      <rPr>
        <b/>
        <sz val="10"/>
        <color rgb="FF363AF2"/>
        <rFont val="Arial"/>
        <family val="2"/>
      </rPr>
      <t>RAT ajustado será apropriado automaticamente na célula F55</t>
    </r>
  </si>
  <si>
    <t xml:space="preserve">Equipamentos  </t>
  </si>
  <si>
    <t>Camisa social</t>
  </si>
  <si>
    <t>Calçado social</t>
  </si>
  <si>
    <t>V - 1</t>
  </si>
  <si>
    <t>2026/2027</t>
  </si>
  <si>
    <r>
      <t>Pregão Eletrônico nº</t>
    </r>
    <r>
      <rPr>
        <b/>
        <sz val="12"/>
        <rFont val="Times New Roman"/>
        <family val="1"/>
      </rPr>
      <t xml:space="preserve"> </t>
    </r>
    <r>
      <rPr>
        <b/>
        <sz val="12"/>
        <color rgb="FFFF0000"/>
        <rFont val="Times New Roman"/>
        <family val="1"/>
      </rPr>
      <t>0XX/2026</t>
    </r>
  </si>
  <si>
    <t>Auxílio Saúde</t>
  </si>
  <si>
    <t>Cesta básica</t>
  </si>
  <si>
    <t>Cesta básica II</t>
  </si>
  <si>
    <t>Benefício Social Sindical</t>
  </si>
  <si>
    <r>
      <rPr>
        <b/>
        <sz val="12"/>
        <rFont val="Times New Roman"/>
        <family val="1"/>
      </rPr>
      <t>(#)</t>
    </r>
    <r>
      <rPr>
        <sz val="12"/>
        <color indexed="10"/>
        <rFont val="Times New Roman"/>
        <family val="1"/>
      </rPr>
      <t xml:space="preserve"> </t>
    </r>
    <r>
      <rPr>
        <sz val="12"/>
        <rFont val="Times New Roman"/>
        <family val="1"/>
      </rPr>
      <t>Auxílio Refeição</t>
    </r>
  </si>
  <si>
    <r>
      <t xml:space="preserve">Sindicato: </t>
    </r>
    <r>
      <rPr>
        <b/>
        <sz val="12"/>
        <color rgb="FFFF0000"/>
        <rFont val="Times New Roman"/>
        <family val="1"/>
      </rPr>
      <t>SEAC X SIEMACO - CCT</t>
    </r>
  </si>
  <si>
    <r>
      <t xml:space="preserve">1 - </t>
    </r>
    <r>
      <rPr>
        <b/>
        <sz val="10"/>
        <color rgb="FFFF0000"/>
        <rFont val="Arial"/>
        <family val="2"/>
      </rPr>
      <t xml:space="preserve">As células destacadas em vermelho estão liberadas para preenchimento. </t>
    </r>
    <r>
      <rPr>
        <sz val="10"/>
        <rFont val="Arial"/>
        <family val="2"/>
      </rPr>
      <t xml:space="preserve">As células em vermelho poderão ser preenchidas pelo licitante, devendo ser observado obrigatoriamente o salário base mínimo de R$ 2.394,30, vedada a indicação de valor inferior, sob pena de desclassificação, bem como, no campo “Benefícios Mensais e Diários”, os valores mínimos previstos na Convenção Coletiva de Trabalho vigente aplicável à base territorial de Paulínia/SP (SEAC x SIEMACO), independentemente do domicílio da empresa, não sendo admitida CCT diversa da aplicável ao local da prestação dos serviços, facultada a oferta de valores superiores. As células com o símbolo (♣) contém estatísticas para faltas legais, funcionárias que entram em Licença Maternidade, aviso prévio etc., apontamentos em conformidade com a Nota Técnica 001/2013 do CJF. Recomendamos que no módulo 2, submódulos 4.1 e 4.4,  bem como em relação aos índices para "Lucro"  e  "Custos Indiretos" pretendidos  pelo licitante, </t>
    </r>
    <r>
      <rPr>
        <b/>
        <u/>
        <sz val="10"/>
        <rFont val="Arial"/>
        <family val="2"/>
      </rPr>
      <t>sejam alterados somente a coluna L</t>
    </r>
    <r>
      <rPr>
        <sz val="10"/>
        <rFont val="Arial"/>
        <family val="2"/>
      </rPr>
      <t>, para não interferir nas fórmulas contidas nas colunas onde constam os valores em reais. A inserção dos dados nos campos possibilitará o cálculo automático do valor final da proposta (</t>
    </r>
    <r>
      <rPr>
        <sz val="10"/>
        <color rgb="FF363AF2"/>
        <rFont val="Arial"/>
        <family val="2"/>
      </rPr>
      <t>linha 143</t>
    </r>
    <r>
      <rPr>
        <sz val="10"/>
        <rFont val="Arial"/>
        <family val="2"/>
      </rPr>
      <t xml:space="preserve">). Os itens relacionados na aba "Uniformes" e "Equipamentos" são obrigatórios, mas o repasse dos custo é optativo e deverão ser apontados nas colunas em destaque da respectiva aba que compõe a Planilha, de acordo com a pretenção do Licitante.           </t>
    </r>
  </si>
  <si>
    <t>DESCRIÇÃO E QUANTIDADE DE UNIFORME</t>
  </si>
  <si>
    <t>PLR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</si>
</sst>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&quot;fator: &quot;\ 0.0000"/>
    <numFmt numFmtId="167" formatCode="0.0000"/>
    <numFmt numFmtId="168" formatCode="_(* #,##0.0000_);_(* \(#,##0.0000\);_(* &quot;-&quot;??_);_(@_)"/>
    <numFmt numFmtId="169" formatCode="0.000%"/>
    <numFmt numFmtId="170" formatCode="&quot;= &quot;_(&quot;R$ &quot;* #,##0.00_);&quot;= &quot;_(&quot;R$ &quot;* \(#,##0.00\);&quot;= &quot;_(&quot;R$ &quot;* &quot;-&quot;??_);_(@_)"/>
    <numFmt numFmtId="171" formatCode="_(&quot;R$ &quot;* #,##0.0000_);_(&quot;R$ &quot;* \(#,##0.0000\);_(&quot;R$ &quot;* &quot;-&quot;??_);_(@_)"/>
    <numFmt numFmtId="172" formatCode="0.000"/>
    <numFmt numFmtId="173" formatCode="0.00000"/>
    <numFmt numFmtId="174" formatCode="0.000000"/>
    <numFmt numFmtId="175" formatCode="&quot;R$ &quot;#,##0.00"/>
    <numFmt numFmtId="176" formatCode="&quot;Se for optante do Simples Nacional insira aqui o valor da Renda Bruta Anual de sua empresa - R$ &quot;#,##0.00"/>
    <numFmt numFmtId="177" formatCode="_(&quot;R$ &quot;* #,##0.00000_);_(&quot;R$ &quot;* \(#,##0.00000\);_(&quot;R$ &quot;* &quot;-&quot;??_);_(@_)"/>
    <numFmt numFmtId="178" formatCode="0.0000%"/>
    <numFmt numFmtId="179" formatCode="0.0000000%"/>
    <numFmt numFmtId="180" formatCode="0%\ &quot;da hora normal&quot;"/>
    <numFmt numFmtId="181" formatCode="_(&quot;R$ &quot;* #,##0.000_);_(&quot;R$ &quot;* \(#,##0.000\);_(&quot;R$ &quot;* &quot;-&quot;???_);_(@_)"/>
    <numFmt numFmtId="182" formatCode="&quot;R$&quot;\ #,##0.00"/>
    <numFmt numFmtId="183" formatCode="0.00000%"/>
  </numFmts>
  <fonts count="10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10"/>
      <name val="Times New Roman"/>
      <family val="1"/>
    </font>
    <font>
      <sz val="9"/>
      <name val="Times New Roman"/>
      <family val="1"/>
    </font>
    <font>
      <sz val="10"/>
      <color indexed="10"/>
      <name val="Arial"/>
      <family val="2"/>
    </font>
    <font>
      <sz val="11"/>
      <name val="Times New Roman"/>
      <family val="1"/>
    </font>
    <font>
      <sz val="12"/>
      <color indexed="12"/>
      <name val="Times New Roman"/>
      <family val="1"/>
    </font>
    <font>
      <sz val="9"/>
      <color indexed="12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u/>
      <sz val="8"/>
      <color indexed="12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name val="Helvetica"/>
      <family val="2"/>
    </font>
    <font>
      <sz val="8"/>
      <name val="Times New Roman"/>
      <family val="1"/>
    </font>
    <font>
      <sz val="12"/>
      <color indexed="17"/>
      <name val="Times New Roman"/>
      <family val="1"/>
    </font>
    <font>
      <sz val="11"/>
      <color indexed="17"/>
      <name val="Times New Roman"/>
      <family val="1"/>
    </font>
    <font>
      <sz val="10"/>
      <color indexed="17"/>
      <name val="Arial"/>
      <family val="2"/>
    </font>
    <font>
      <sz val="9"/>
      <color indexed="40"/>
      <name val="Times New Roman"/>
      <family val="1"/>
    </font>
    <font>
      <sz val="10"/>
      <color indexed="57"/>
      <name val="Arial"/>
      <family val="2"/>
    </font>
    <font>
      <b/>
      <sz val="12"/>
      <color indexed="10"/>
      <name val="Times New Roman"/>
      <family val="1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12"/>
      <name val="Times New Roman"/>
      <family val="1"/>
    </font>
    <font>
      <b/>
      <sz val="15"/>
      <name val="Arial"/>
      <family val="2"/>
    </font>
    <font>
      <b/>
      <sz val="15"/>
      <name val="Times New Roman"/>
      <family val="1"/>
    </font>
    <font>
      <u/>
      <sz val="11"/>
      <color indexed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5"/>
      <name val="Times New Roman"/>
      <family val="1"/>
    </font>
    <font>
      <b/>
      <sz val="15"/>
      <name val="Arial"/>
      <family val="2"/>
    </font>
    <font>
      <sz val="15"/>
      <name val="Arial"/>
      <family val="2"/>
    </font>
    <font>
      <b/>
      <sz val="9"/>
      <color indexed="12"/>
      <name val="Times New Roman"/>
      <family val="1"/>
    </font>
    <font>
      <b/>
      <sz val="12"/>
      <color indexed="12"/>
      <name val="Times New Roman"/>
      <family val="1"/>
    </font>
    <font>
      <sz val="8"/>
      <color indexed="40"/>
      <name val="Times New Roman"/>
      <family val="1"/>
    </font>
    <font>
      <sz val="8"/>
      <color indexed="62"/>
      <name val="Times New Roman"/>
      <family val="1"/>
    </font>
    <font>
      <b/>
      <sz val="9"/>
      <name val="Times New Roman"/>
      <family val="1"/>
    </font>
    <font>
      <u/>
      <sz val="13"/>
      <color indexed="9"/>
      <name val="Arial"/>
      <family val="2"/>
    </font>
    <font>
      <sz val="12"/>
      <color indexed="10"/>
      <name val="Times New Roman"/>
      <family val="1"/>
    </font>
    <font>
      <b/>
      <sz val="14"/>
      <name val="Times New Roman"/>
      <family val="1"/>
    </font>
    <font>
      <sz val="10"/>
      <name val="Book Antiqua"/>
      <family val="1"/>
    </font>
    <font>
      <sz val="10"/>
      <name val="Symbol"/>
      <family val="1"/>
      <charset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u/>
      <vertAlign val="superscript"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9"/>
      <color indexed="12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363AF2"/>
      <name val="Arial"/>
      <family val="2"/>
    </font>
    <font>
      <u/>
      <sz val="8"/>
      <color rgb="FF363AF2"/>
      <name val="Arial"/>
      <family val="2"/>
    </font>
    <font>
      <b/>
      <sz val="10"/>
      <color rgb="FF363AF2"/>
      <name val="Arial"/>
      <family val="2"/>
    </font>
    <font>
      <b/>
      <sz val="20"/>
      <color theme="1"/>
      <name val="Calibri"/>
      <family val="2"/>
      <scheme val="minor"/>
    </font>
    <font>
      <b/>
      <u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9" borderId="0" applyNumberFormat="0" applyBorder="0" applyAlignment="0" applyProtection="0"/>
    <xf numFmtId="0" fontId="71" fillId="12" borderId="0" applyNumberFormat="0" applyBorder="0" applyAlignment="0" applyProtection="0"/>
    <xf numFmtId="0" fontId="71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9" borderId="0" applyNumberFormat="0" applyBorder="0" applyAlignment="0" applyProtection="0"/>
    <xf numFmtId="0" fontId="73" fillId="8" borderId="0" applyNumberFormat="0" applyBorder="0" applyAlignment="0" applyProtection="0"/>
    <xf numFmtId="0" fontId="74" fillId="20" borderId="61" applyNumberFormat="0" applyAlignment="0" applyProtection="0"/>
    <xf numFmtId="0" fontId="75" fillId="21" borderId="62" applyNumberFormat="0" applyAlignment="0" applyProtection="0"/>
    <xf numFmtId="0" fontId="76" fillId="0" borderId="63" applyNumberFormat="0" applyFill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25" borderId="0" applyNumberFormat="0" applyBorder="0" applyAlignment="0" applyProtection="0"/>
    <xf numFmtId="0" fontId="77" fillId="11" borderId="61" applyNumberFormat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78" fillId="7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9" fillId="26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1" fillId="27" borderId="64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0" fillId="20" borderId="65" applyNumberFormat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66" applyNumberFormat="0" applyFill="0" applyAlignment="0" applyProtection="0"/>
    <xf numFmtId="0" fontId="84" fillId="0" borderId="67" applyNumberFormat="0" applyFill="0" applyAlignment="0" applyProtection="0"/>
    <xf numFmtId="0" fontId="85" fillId="0" borderId="68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69" applyNumberFormat="0" applyFill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5" fillId="0" borderId="0"/>
  </cellStyleXfs>
  <cellXfs count="913">
    <xf numFmtId="0" fontId="0" fillId="0" borderId="0" xfId="0"/>
    <xf numFmtId="0" fontId="6" fillId="0" borderId="0" xfId="0" applyFont="1"/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4" fillId="0" borderId="0" xfId="0" applyFont="1" applyBorder="1" applyAlignment="1" applyProtection="1">
      <alignment vertical="center" wrapText="1"/>
    </xf>
    <xf numFmtId="0" fontId="0" fillId="0" borderId="0" xfId="0" applyFill="1"/>
    <xf numFmtId="0" fontId="0" fillId="0" borderId="0" xfId="0" applyFill="1" applyBorder="1"/>
    <xf numFmtId="172" fontId="20" fillId="0" borderId="2" xfId="0" applyNumberFormat="1" applyFont="1" applyBorder="1" applyAlignment="1">
      <alignment horizontal="center" vertical="center"/>
    </xf>
    <xf numFmtId="172" fontId="0" fillId="0" borderId="2" xfId="0" applyNumberFormat="1" applyBorder="1" applyAlignment="1">
      <alignment horizontal="center" vertical="center"/>
    </xf>
    <xf numFmtId="172" fontId="0" fillId="0" borderId="28" xfId="0" applyNumberFormat="1" applyBorder="1" applyAlignment="1">
      <alignment horizontal="center" vertical="center"/>
    </xf>
    <xf numFmtId="172" fontId="17" fillId="0" borderId="1" xfId="0" applyNumberFormat="1" applyFont="1" applyBorder="1" applyAlignment="1">
      <alignment horizontal="center" vertical="center"/>
    </xf>
    <xf numFmtId="172" fontId="17" fillId="0" borderId="31" xfId="0" applyNumberFormat="1" applyFont="1" applyBorder="1" applyAlignment="1">
      <alignment horizontal="center" vertical="center"/>
    </xf>
    <xf numFmtId="172" fontId="21" fillId="0" borderId="2" xfId="0" applyNumberFormat="1" applyFont="1" applyBorder="1" applyAlignment="1">
      <alignment horizontal="center" vertical="center"/>
    </xf>
    <xf numFmtId="172" fontId="21" fillId="0" borderId="28" xfId="0" applyNumberFormat="1" applyFont="1" applyBorder="1" applyAlignment="1">
      <alignment horizontal="center" vertical="center"/>
    </xf>
    <xf numFmtId="0" fontId="0" fillId="0" borderId="0" xfId="0" applyFill="1" applyBorder="1" applyAlignment="1" applyProtection="1">
      <alignment vertical="center"/>
      <protection locked="0"/>
    </xf>
    <xf numFmtId="10" fontId="6" fillId="0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64" fontId="48" fillId="0" borderId="0" xfId="0" applyNumberFormat="1" applyFont="1" applyFill="1" applyBorder="1" applyAlignment="1" applyProtection="1">
      <alignment vertical="center" wrapText="1"/>
      <protection locked="0"/>
    </xf>
    <xf numFmtId="164" fontId="49" fillId="0" borderId="0" xfId="0" applyNumberFormat="1" applyFont="1" applyFill="1" applyBorder="1" applyAlignment="1" applyProtection="1">
      <alignment vertical="center"/>
      <protection locked="0"/>
    </xf>
    <xf numFmtId="10" fontId="6" fillId="0" borderId="0" xfId="0" applyNumberFormat="1" applyFont="1" applyFill="1" applyBorder="1" applyAlignment="1" applyProtection="1">
      <protection locked="0"/>
    </xf>
    <xf numFmtId="10" fontId="6" fillId="0" borderId="0" xfId="0" applyNumberFormat="1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164" fontId="6" fillId="0" borderId="0" xfId="0" applyNumberFormat="1" applyFont="1" applyFill="1" applyBorder="1" applyProtection="1">
      <protection locked="0"/>
    </xf>
    <xf numFmtId="164" fontId="6" fillId="0" borderId="0" xfId="2" applyFont="1" applyFill="1" applyBorder="1" applyProtection="1">
      <protection locked="0"/>
    </xf>
    <xf numFmtId="164" fontId="7" fillId="0" borderId="12" xfId="2" applyFont="1" applyFill="1" applyBorder="1" applyProtection="1">
      <protection locked="0"/>
    </xf>
    <xf numFmtId="164" fontId="7" fillId="0" borderId="12" xfId="0" applyNumberFormat="1" applyFont="1" applyFill="1" applyBorder="1" applyProtection="1">
      <protection locked="0"/>
    </xf>
    <xf numFmtId="164" fontId="6" fillId="0" borderId="12" xfId="0" applyNumberFormat="1" applyFont="1" applyFill="1" applyBorder="1" applyProtection="1">
      <protection locked="0"/>
    </xf>
    <xf numFmtId="164" fontId="7" fillId="0" borderId="12" xfId="2" applyFont="1" applyFill="1" applyBorder="1" applyAlignment="1" applyProtection="1">
      <alignment horizontal="center"/>
      <protection locked="0"/>
    </xf>
    <xf numFmtId="0" fontId="42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7" xfId="0" applyFont="1" applyFill="1" applyBorder="1" applyAlignment="1" applyProtection="1">
      <alignment wrapText="1"/>
      <protection locked="0"/>
    </xf>
    <xf numFmtId="164" fontId="6" fillId="0" borderId="2" xfId="0" applyNumberFormat="1" applyFont="1" applyFill="1" applyBorder="1" applyProtection="1">
      <protection locked="0"/>
    </xf>
    <xf numFmtId="164" fontId="6" fillId="0" borderId="6" xfId="0" applyNumberFormat="1" applyFont="1" applyFill="1" applyBorder="1" applyProtection="1"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164" fontId="6" fillId="0" borderId="0" xfId="0" applyNumberFormat="1" applyFont="1" applyFill="1" applyProtection="1">
      <protection locked="0"/>
    </xf>
    <xf numFmtId="179" fontId="54" fillId="0" borderId="0" xfId="0" applyNumberFormat="1" applyFont="1" applyFill="1" applyBorder="1" applyProtection="1">
      <protection locked="0"/>
    </xf>
    <xf numFmtId="0" fontId="37" fillId="0" borderId="0" xfId="0" applyFont="1" applyFill="1" applyBorder="1" applyProtection="1">
      <protection locked="0"/>
    </xf>
    <xf numFmtId="164" fontId="6" fillId="0" borderId="12" xfId="2" applyFont="1" applyFill="1" applyBorder="1" applyProtection="1"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50" fillId="0" borderId="0" xfId="0" applyFont="1" applyFill="1" applyBorder="1" applyAlignment="1" applyProtection="1">
      <alignment vertical="center"/>
      <protection locked="0"/>
    </xf>
    <xf numFmtId="0" fontId="0" fillId="0" borderId="2" xfId="0" applyFill="1" applyBorder="1" applyProtection="1"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6" fillId="0" borderId="35" xfId="0" applyFont="1" applyFill="1" applyBorder="1" applyAlignment="1" applyProtection="1">
      <alignment horizontal="right"/>
      <protection locked="0"/>
    </xf>
    <xf numFmtId="0" fontId="6" fillId="0" borderId="2" xfId="0" applyFont="1" applyFill="1" applyBorder="1" applyAlignment="1" applyProtection="1">
      <protection locked="0"/>
    </xf>
    <xf numFmtId="0" fontId="7" fillId="0" borderId="0" xfId="0" applyFont="1" applyFill="1" applyBorder="1" applyAlignment="1" applyProtection="1">
      <alignment horizontal="center" wrapText="1"/>
      <protection locked="0"/>
    </xf>
    <xf numFmtId="0" fontId="20" fillId="0" borderId="0" xfId="0" applyFont="1" applyFill="1" applyBorder="1" applyProtection="1">
      <protection locked="0"/>
    </xf>
    <xf numFmtId="0" fontId="6" fillId="0" borderId="12" xfId="0" applyFont="1" applyFill="1" applyBorder="1" applyAlignment="1" applyProtection="1">
      <alignment horizontal="center" wrapText="1"/>
      <protection locked="0"/>
    </xf>
    <xf numFmtId="0" fontId="0" fillId="0" borderId="12" xfId="0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13" fillId="0" borderId="12" xfId="0" applyFont="1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  <protection locked="0"/>
    </xf>
    <xf numFmtId="164" fontId="9" fillId="0" borderId="12" xfId="0" applyNumberFormat="1" applyFont="1" applyFill="1" applyBorder="1" applyProtection="1"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6" fillId="0" borderId="12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24" xfId="0" applyFont="1" applyFill="1" applyBorder="1" applyAlignment="1" applyProtection="1">
      <alignment horizontal="center" wrapText="1"/>
      <protection locked="0"/>
    </xf>
    <xf numFmtId="164" fontId="0" fillId="0" borderId="12" xfId="2" applyFont="1" applyFill="1" applyBorder="1" applyAlignment="1" applyProtection="1"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Border="1" applyAlignment="1" applyProtection="1">
      <alignment horizontal="center" vertical="center"/>
      <protection locked="0"/>
    </xf>
    <xf numFmtId="9" fontId="5" fillId="0" borderId="0" xfId="0" applyNumberFormat="1" applyFont="1" applyFill="1" applyBorder="1" applyAlignment="1" applyProtection="1">
      <alignment vertical="center" wrapText="1"/>
      <protection locked="0"/>
    </xf>
    <xf numFmtId="9" fontId="5" fillId="0" borderId="0" xfId="0" applyNumberFormat="1" applyFont="1" applyFill="1" applyBorder="1" applyAlignment="1" applyProtection="1">
      <alignment wrapText="1"/>
      <protection locked="0"/>
    </xf>
    <xf numFmtId="16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protection locked="0"/>
    </xf>
    <xf numFmtId="0" fontId="6" fillId="0" borderId="12" xfId="0" applyFont="1" applyFill="1" applyBorder="1" applyAlignment="1" applyProtection="1"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164" fontId="6" fillId="0" borderId="12" xfId="0" applyNumberFormat="1" applyFont="1" applyFill="1" applyBorder="1" applyAlignment="1" applyProtection="1">
      <alignment wrapText="1"/>
      <protection locked="0"/>
    </xf>
    <xf numFmtId="0" fontId="19" fillId="0" borderId="0" xfId="0" applyFont="1" applyFill="1" applyBorder="1" applyAlignment="1" applyProtection="1">
      <alignment vertical="center" wrapText="1"/>
      <protection locked="0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9" fillId="0" borderId="48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Protection="1">
      <protection locked="0"/>
    </xf>
    <xf numFmtId="0" fontId="0" fillId="0" borderId="48" xfId="0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0" fillId="0" borderId="12" xfId="0" applyFill="1" applyBorder="1" applyProtection="1">
      <protection locked="0"/>
    </xf>
    <xf numFmtId="174" fontId="0" fillId="0" borderId="0" xfId="0" applyNumberFormat="1" applyFill="1" applyProtection="1">
      <protection locked="0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8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164" fontId="8" fillId="0" borderId="12" xfId="0" applyNumberFormat="1" applyFont="1" applyFill="1" applyBorder="1" applyProtection="1"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77" fontId="0" fillId="0" borderId="0" xfId="0" applyNumberFormat="1" applyFill="1" applyBorder="1" applyAlignment="1" applyProtection="1">
      <alignment horizontal="center" vertical="center"/>
      <protection locked="0"/>
    </xf>
    <xf numFmtId="10" fontId="13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Protection="1">
      <protection locked="0"/>
    </xf>
    <xf numFmtId="0" fontId="13" fillId="0" borderId="12" xfId="0" applyFont="1" applyFill="1" applyBorder="1" applyAlignment="1" applyProtection="1">
      <alignment horizontal="center" vertical="top" wrapText="1"/>
      <protection locked="0"/>
    </xf>
    <xf numFmtId="0" fontId="13" fillId="0" borderId="17" xfId="0" applyFont="1" applyFill="1" applyBorder="1" applyAlignment="1" applyProtection="1">
      <protection locked="0"/>
    </xf>
    <xf numFmtId="0" fontId="13" fillId="0" borderId="18" xfId="0" applyFont="1" applyFill="1" applyBorder="1" applyAlignment="1" applyProtection="1">
      <protection locked="0"/>
    </xf>
    <xf numFmtId="0" fontId="13" fillId="0" borderId="19" xfId="0" applyFont="1" applyFill="1" applyBorder="1" applyAlignment="1" applyProtection="1">
      <protection locked="0"/>
    </xf>
    <xf numFmtId="164" fontId="6" fillId="0" borderId="12" xfId="0" applyNumberFormat="1" applyFont="1" applyFill="1" applyBorder="1" applyAlignment="1" applyProtection="1">
      <alignment horizontal="center"/>
      <protection locked="0"/>
    </xf>
    <xf numFmtId="0" fontId="41" fillId="0" borderId="12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/>
      <protection locked="0"/>
    </xf>
    <xf numFmtId="0" fontId="6" fillId="0" borderId="12" xfId="0" applyFont="1" applyFill="1" applyBorder="1" applyAlignment="1" applyProtection="1">
      <alignment wrapText="1"/>
      <protection locked="0"/>
    </xf>
    <xf numFmtId="0" fontId="6" fillId="0" borderId="12" xfId="0" applyFont="1" applyFill="1" applyBorder="1" applyAlignment="1" applyProtection="1">
      <alignment vertical="center" textRotation="90"/>
      <protection locked="0"/>
    </xf>
    <xf numFmtId="0" fontId="13" fillId="0" borderId="38" xfId="0" applyFont="1" applyFill="1" applyBorder="1" applyAlignment="1" applyProtection="1">
      <protection locked="0"/>
    </xf>
    <xf numFmtId="0" fontId="13" fillId="0" borderId="39" xfId="0" applyFont="1" applyFill="1" applyBorder="1" applyAlignment="1" applyProtection="1">
      <protection locked="0"/>
    </xf>
    <xf numFmtId="164" fontId="48" fillId="0" borderId="0" xfId="0" applyNumberFormat="1" applyFont="1" applyFill="1" applyBorder="1" applyAlignment="1" applyProtection="1">
      <alignment vertical="center"/>
      <protection locked="0"/>
    </xf>
    <xf numFmtId="0" fontId="13" fillId="0" borderId="12" xfId="0" applyFont="1" applyFill="1" applyBorder="1" applyAlignment="1" applyProtection="1">
      <alignment horizontal="center" vertical="center" wrapText="1"/>
      <protection locked="0"/>
    </xf>
    <xf numFmtId="164" fontId="14" fillId="0" borderId="12" xfId="0" applyNumberFormat="1" applyFont="1" applyFill="1" applyBorder="1" applyProtection="1">
      <protection locked="0"/>
    </xf>
    <xf numFmtId="164" fontId="14" fillId="0" borderId="0" xfId="0" applyNumberFormat="1" applyFont="1" applyFill="1" applyBorder="1" applyProtection="1">
      <protection locked="0"/>
    </xf>
    <xf numFmtId="164" fontId="6" fillId="0" borderId="0" xfId="1" applyNumberFormat="1" applyFont="1" applyFill="1" applyBorder="1" applyAlignment="1" applyProtection="1">
      <protection locked="0"/>
    </xf>
    <xf numFmtId="2" fontId="52" fillId="0" borderId="0" xfId="0" applyNumberFormat="1" applyFont="1" applyFill="1" applyBorder="1" applyAlignment="1" applyProtection="1">
      <alignment horizontal="center" vertical="center"/>
      <protection locked="0"/>
    </xf>
    <xf numFmtId="10" fontId="37" fillId="0" borderId="0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protection locked="0"/>
    </xf>
    <xf numFmtId="0" fontId="14" fillId="0" borderId="0" xfId="0" applyFont="1" applyFill="1" applyBorder="1" applyAlignment="1" applyProtection="1">
      <protection locked="0"/>
    </xf>
    <xf numFmtId="164" fontId="13" fillId="0" borderId="0" xfId="0" applyNumberFormat="1" applyFont="1" applyFill="1" applyBorder="1" applyAlignment="1" applyProtection="1">
      <alignment horizontal="left"/>
      <protection locked="0"/>
    </xf>
    <xf numFmtId="178" fontId="6" fillId="0" borderId="0" xfId="0" applyNumberFormat="1" applyFont="1" applyFill="1" applyBorder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center"/>
      <protection locked="0"/>
    </xf>
    <xf numFmtId="0" fontId="44" fillId="0" borderId="0" xfId="1" applyFont="1" applyFill="1" applyBorder="1" applyAlignment="1" applyProtection="1">
      <alignment vertical="center" wrapText="1"/>
      <protection locked="0"/>
    </xf>
    <xf numFmtId="10" fontId="7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9" fontId="7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165" fontId="6" fillId="0" borderId="0" xfId="4" applyFont="1" applyFill="1" applyBorder="1" applyAlignment="1" applyProtection="1">
      <alignment vertical="center" wrapText="1"/>
      <protection locked="0"/>
    </xf>
    <xf numFmtId="1" fontId="6" fillId="0" borderId="0" xfId="0" applyNumberFormat="1" applyFont="1" applyFill="1" applyBorder="1" applyAlignment="1" applyProtection="1">
      <alignment vertical="center" wrapText="1"/>
      <protection locked="0"/>
    </xf>
    <xf numFmtId="1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vertical="center" wrapText="1"/>
      <protection locked="0"/>
    </xf>
    <xf numFmtId="164" fontId="14" fillId="0" borderId="0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Border="1" applyProtection="1"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Border="1" applyAlignment="1" applyProtection="1">
      <alignment vertical="center" wrapText="1"/>
      <protection locked="0"/>
    </xf>
    <xf numFmtId="164" fontId="6" fillId="0" borderId="0" xfId="0" applyNumberFormat="1" applyFont="1" applyFill="1" applyBorder="1" applyAlignment="1" applyProtection="1">
      <alignment horizontal="center"/>
      <protection locked="0"/>
    </xf>
    <xf numFmtId="164" fontId="30" fillId="0" borderId="0" xfId="2" applyFont="1" applyFill="1" applyBorder="1" applyProtection="1">
      <protection locked="0"/>
    </xf>
    <xf numFmtId="164" fontId="13" fillId="0" borderId="0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Border="1" applyAlignment="1" applyProtection="1">
      <protection locked="0"/>
    </xf>
    <xf numFmtId="164" fontId="16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wrapText="1"/>
      <protection locked="0"/>
    </xf>
    <xf numFmtId="164" fontId="13" fillId="0" borderId="0" xfId="0" applyNumberFormat="1" applyFont="1" applyFill="1" applyBorder="1" applyAlignment="1" applyProtection="1">
      <alignment wrapText="1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6" fillId="0" borderId="0" xfId="0" quotePrefix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horizontal="left" wrapText="1"/>
      <protection locked="0"/>
    </xf>
    <xf numFmtId="0" fontId="28" fillId="0" borderId="0" xfId="0" applyFont="1" applyFill="1" applyBorder="1" applyAlignment="1" applyProtection="1">
      <alignment vertical="center"/>
      <protection locked="0"/>
    </xf>
    <xf numFmtId="0" fontId="29" fillId="0" borderId="0" xfId="0" applyFont="1" applyFill="1" applyBorder="1" applyAlignment="1" applyProtection="1">
      <alignment horizontal="left" wrapText="1"/>
      <protection locked="0"/>
    </xf>
    <xf numFmtId="10" fontId="6" fillId="0" borderId="0" xfId="0" applyNumberFormat="1" applyFont="1" applyFill="1" applyBorder="1" applyAlignment="1" applyProtection="1">
      <alignment wrapText="1"/>
      <protection locked="0"/>
    </xf>
    <xf numFmtId="10" fontId="6" fillId="0" borderId="0" xfId="0" applyNumberFormat="1" applyFont="1" applyFill="1" applyBorder="1" applyAlignment="1" applyProtection="1">
      <alignment horizontal="left" wrapText="1"/>
      <protection locked="0"/>
    </xf>
    <xf numFmtId="164" fontId="28" fillId="0" borderId="0" xfId="0" applyNumberFormat="1" applyFont="1" applyFill="1" applyBorder="1" applyAlignment="1" applyProtection="1">
      <protection locked="0"/>
    </xf>
    <xf numFmtId="164" fontId="31" fillId="0" borderId="0" xfId="0" applyNumberFormat="1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left" wrapText="1"/>
      <protection locked="0"/>
    </xf>
    <xf numFmtId="0" fontId="13" fillId="0" borderId="0" xfId="0" applyFont="1" applyFill="1" applyBorder="1" applyAlignment="1" applyProtection="1">
      <alignment horizontal="left" wrapText="1"/>
      <protection locked="0"/>
    </xf>
    <xf numFmtId="164" fontId="32" fillId="0" borderId="0" xfId="0" applyNumberFormat="1" applyFont="1" applyFill="1" applyBorder="1" applyAlignment="1" applyProtection="1">
      <alignment horizontal="center" vertical="center"/>
      <protection locked="0"/>
    </xf>
    <xf numFmtId="164" fontId="31" fillId="0" borderId="0" xfId="2" applyFont="1" applyFill="1" applyBorder="1" applyAlignment="1" applyProtection="1">
      <protection locked="0"/>
    </xf>
    <xf numFmtId="0" fontId="15" fillId="0" borderId="0" xfId="0" applyFont="1" applyFill="1" applyBorder="1" applyProtection="1">
      <protection locked="0"/>
    </xf>
    <xf numFmtId="0" fontId="50" fillId="0" borderId="0" xfId="0" applyFont="1" applyFill="1" applyAlignment="1" applyProtection="1">
      <alignment horizontal="center" vertical="center"/>
      <protection locked="0"/>
    </xf>
    <xf numFmtId="164" fontId="6" fillId="0" borderId="0" xfId="2" applyFont="1" applyFill="1" applyBorder="1" applyAlignment="1" applyProtection="1">
      <protection locked="0"/>
    </xf>
    <xf numFmtId="164" fontId="15" fillId="0" borderId="0" xfId="0" applyNumberFormat="1" applyFont="1" applyFill="1" applyBorder="1" applyAlignment="1" applyProtection="1">
      <protection locked="0"/>
    </xf>
    <xf numFmtId="0" fontId="16" fillId="0" borderId="0" xfId="0" applyFont="1" applyFill="1" applyBorder="1" applyAlignment="1" applyProtection="1">
      <alignment vertical="center" wrapText="1"/>
      <protection locked="0"/>
    </xf>
    <xf numFmtId="164" fontId="30" fillId="0" borderId="0" xfId="0" applyNumberFormat="1" applyFont="1" applyFill="1" applyBorder="1" applyProtection="1">
      <protection locked="0"/>
    </xf>
    <xf numFmtId="0" fontId="6" fillId="0" borderId="0" xfId="0" applyFont="1" applyFill="1" applyBorder="1" applyAlignment="1" applyProtection="1">
      <alignment vertical="center" textRotation="90"/>
      <protection locked="0"/>
    </xf>
    <xf numFmtId="0" fontId="12" fillId="0" borderId="0" xfId="0" applyFont="1" applyFill="1" applyBorder="1" applyAlignment="1" applyProtection="1">
      <protection locked="0"/>
    </xf>
    <xf numFmtId="166" fontId="12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protection locked="0"/>
    </xf>
    <xf numFmtId="0" fontId="16" fillId="0" borderId="0" xfId="0" applyFont="1" applyFill="1" applyBorder="1" applyAlignment="1" applyProtection="1">
      <protection locked="0"/>
    </xf>
    <xf numFmtId="164" fontId="7" fillId="0" borderId="12" xfId="2" applyFont="1" applyFill="1" applyBorder="1" applyAlignment="1" applyProtection="1">
      <alignment horizontal="center" vertical="center"/>
      <protection locked="0"/>
    </xf>
    <xf numFmtId="0" fontId="35" fillId="0" borderId="0" xfId="1" applyFont="1" applyFill="1" applyBorder="1" applyAlignment="1" applyProtection="1">
      <alignment vertical="center" wrapText="1"/>
      <protection locked="0"/>
    </xf>
    <xf numFmtId="164" fontId="23" fillId="0" borderId="0" xfId="0" applyNumberFormat="1" applyFont="1" applyFill="1" applyBorder="1" applyAlignment="1" applyProtection="1">
      <alignment vertical="center" wrapText="1"/>
      <protection locked="0"/>
    </xf>
    <xf numFmtId="164" fontId="22" fillId="0" borderId="0" xfId="0" applyNumberFormat="1" applyFont="1" applyFill="1" applyBorder="1" applyAlignment="1" applyProtection="1">
      <alignment vertical="center"/>
      <protection locked="0"/>
    </xf>
    <xf numFmtId="171" fontId="48" fillId="0" borderId="0" xfId="0" applyNumberFormat="1" applyFont="1" applyFill="1" applyBorder="1" applyAlignment="1" applyProtection="1">
      <alignment vertical="center"/>
      <protection locked="0"/>
    </xf>
    <xf numFmtId="181" fontId="0" fillId="0" borderId="0" xfId="0" applyNumberForma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protection locked="0"/>
    </xf>
    <xf numFmtId="0" fontId="13" fillId="0" borderId="8" xfId="0" applyFont="1" applyFill="1" applyBorder="1" applyAlignment="1" applyProtection="1">
      <protection locked="0"/>
    </xf>
    <xf numFmtId="164" fontId="14" fillId="0" borderId="39" xfId="0" applyNumberFormat="1" applyFont="1" applyFill="1" applyBorder="1" applyProtection="1"/>
    <xf numFmtId="165" fontId="62" fillId="0" borderId="0" xfId="4" applyFont="1" applyFill="1" applyBorder="1" applyAlignment="1" applyProtection="1">
      <alignment vertical="center" wrapText="1"/>
      <protection locked="0"/>
    </xf>
    <xf numFmtId="1" fontId="43" fillId="0" borderId="0" xfId="0" applyNumberFormat="1" applyFont="1" applyFill="1" applyBorder="1" applyAlignment="1" applyProtection="1">
      <alignment horizontal="center"/>
      <protection locked="0"/>
    </xf>
    <xf numFmtId="164" fontId="7" fillId="0" borderId="0" xfId="2" applyFont="1" applyFill="1" applyBorder="1" applyProtection="1">
      <protection locked="0"/>
    </xf>
    <xf numFmtId="14" fontId="6" fillId="0" borderId="0" xfId="0" applyNumberFormat="1" applyFont="1" applyFill="1" applyBorder="1" applyProtection="1">
      <protection locked="0"/>
    </xf>
    <xf numFmtId="0" fontId="6" fillId="0" borderId="30" xfId="0" applyFont="1" applyFill="1" applyBorder="1" applyAlignment="1" applyProtection="1">
      <alignment wrapText="1"/>
      <protection locked="0"/>
    </xf>
    <xf numFmtId="164" fontId="6" fillId="0" borderId="28" xfId="0" applyNumberFormat="1" applyFont="1" applyFill="1" applyBorder="1" applyProtection="1"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right"/>
      <protection locked="0"/>
    </xf>
    <xf numFmtId="0" fontId="6" fillId="0" borderId="19" xfId="0" applyFont="1" applyFill="1" applyBorder="1" applyAlignment="1" applyProtection="1">
      <alignment horizontal="right" wrapText="1"/>
      <protection locked="0"/>
    </xf>
    <xf numFmtId="0" fontId="6" fillId="0" borderId="40" xfId="0" applyFont="1" applyFill="1" applyBorder="1" applyAlignment="1" applyProtection="1">
      <alignment horizontal="right"/>
      <protection locked="0"/>
    </xf>
    <xf numFmtId="0" fontId="6" fillId="0" borderId="8" xfId="0" applyFont="1" applyFill="1" applyBorder="1" applyAlignment="1" applyProtection="1">
      <alignment horizontal="right" wrapText="1"/>
      <protection locked="0"/>
    </xf>
    <xf numFmtId="0" fontId="40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right" wrapText="1"/>
      <protection locked="0"/>
    </xf>
    <xf numFmtId="0" fontId="39" fillId="0" borderId="0" xfId="0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center"/>
      <protection locked="0"/>
    </xf>
    <xf numFmtId="0" fontId="6" fillId="0" borderId="13" xfId="0" applyFont="1" applyFill="1" applyBorder="1" applyAlignment="1" applyProtection="1">
      <alignment horizontal="center"/>
      <protection locked="0"/>
    </xf>
    <xf numFmtId="0" fontId="6" fillId="0" borderId="26" xfId="0" applyFont="1" applyFill="1" applyBorder="1" applyAlignment="1" applyProtection="1">
      <protection locked="0"/>
    </xf>
    <xf numFmtId="0" fontId="6" fillId="0" borderId="21" xfId="0" applyFont="1" applyFill="1" applyBorder="1" applyAlignment="1" applyProtection="1"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protection locked="0"/>
    </xf>
    <xf numFmtId="0" fontId="0" fillId="0" borderId="39" xfId="0" applyFill="1" applyBorder="1" applyAlignment="1" applyProtection="1">
      <protection locked="0"/>
    </xf>
    <xf numFmtId="0" fontId="20" fillId="0" borderId="32" xfId="0" applyFont="1" applyFill="1" applyBorder="1" applyAlignment="1" applyProtection="1">
      <alignment horizontal="center" vertical="center"/>
      <protection locked="0"/>
    </xf>
    <xf numFmtId="0" fontId="6" fillId="0" borderId="42" xfId="0" applyFont="1" applyFill="1" applyBorder="1" applyAlignment="1" applyProtection="1">
      <protection locked="0"/>
    </xf>
    <xf numFmtId="0" fontId="63" fillId="0" borderId="2" xfId="0" applyFont="1" applyFill="1" applyBorder="1" applyAlignment="1" applyProtection="1">
      <alignment horizontal="center"/>
      <protection locked="0"/>
    </xf>
    <xf numFmtId="0" fontId="50" fillId="0" borderId="32" xfId="0" applyFont="1" applyFill="1" applyBorder="1" applyAlignment="1" applyProtection="1">
      <alignment horizontal="center" vertical="center"/>
      <protection locked="0"/>
    </xf>
    <xf numFmtId="164" fontId="0" fillId="0" borderId="39" xfId="2" applyFont="1" applyFill="1" applyBorder="1" applyAlignment="1" applyProtection="1">
      <protection locked="0"/>
    </xf>
    <xf numFmtId="0" fontId="13" fillId="0" borderId="40" xfId="0" applyFont="1" applyFill="1" applyBorder="1" applyAlignment="1" applyProtection="1">
      <protection locked="0"/>
    </xf>
    <xf numFmtId="0" fontId="6" fillId="0" borderId="5" xfId="0" applyFont="1" applyFill="1" applyBorder="1" applyAlignment="1" applyProtection="1">
      <alignment horizont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wrapText="1"/>
      <protection locked="0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9" fillId="0" borderId="0" xfId="0" applyFont="1" applyFill="1" applyProtection="1">
      <protection locked="0"/>
    </xf>
    <xf numFmtId="0" fontId="13" fillId="0" borderId="21" xfId="0" applyFont="1" applyFill="1" applyBorder="1" applyAlignment="1" applyProtection="1">
      <protection locked="0"/>
    </xf>
    <xf numFmtId="0" fontId="13" fillId="0" borderId="42" xfId="0" applyFont="1" applyFill="1" applyBorder="1" applyAlignment="1" applyProtection="1">
      <protection locked="0"/>
    </xf>
    <xf numFmtId="0" fontId="7" fillId="0" borderId="7" xfId="0" applyFont="1" applyFill="1" applyBorder="1" applyAlignment="1" applyProtection="1">
      <protection locked="0"/>
    </xf>
    <xf numFmtId="0" fontId="7" fillId="0" borderId="8" xfId="0" applyFont="1" applyFill="1" applyBorder="1" applyAlignment="1" applyProtection="1"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center" vertical="center"/>
      <protection locked="0"/>
    </xf>
    <xf numFmtId="0" fontId="9" fillId="0" borderId="7" xfId="0" applyFont="1" applyFill="1" applyBorder="1" applyAlignment="1" applyProtection="1">
      <protection locked="0"/>
    </xf>
    <xf numFmtId="0" fontId="9" fillId="0" borderId="8" xfId="0" applyFont="1" applyFill="1" applyBorder="1" applyAlignment="1" applyProtection="1">
      <protection locked="0"/>
    </xf>
    <xf numFmtId="0" fontId="37" fillId="0" borderId="7" xfId="0" applyFont="1" applyFill="1" applyBorder="1" applyAlignment="1" applyProtection="1">
      <alignment vertical="center"/>
      <protection locked="0"/>
    </xf>
    <xf numFmtId="0" fontId="37" fillId="0" borderId="8" xfId="0" applyFont="1" applyFill="1" applyBorder="1" applyAlignment="1" applyProtection="1">
      <alignment vertical="center"/>
      <protection locked="0"/>
    </xf>
    <xf numFmtId="0" fontId="18" fillId="0" borderId="49" xfId="1" applyFill="1" applyBorder="1" applyAlignment="1" applyProtection="1">
      <alignment wrapText="1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6" fillId="0" borderId="39" xfId="0" applyFont="1" applyFill="1" applyBorder="1" applyAlignment="1" applyProtection="1">
      <protection locked="0"/>
    </xf>
    <xf numFmtId="0" fontId="50" fillId="0" borderId="0" xfId="0" applyFont="1" applyFill="1" applyBorder="1" applyAlignment="1" applyProtection="1">
      <alignment horizontal="center" vertical="center"/>
      <protection locked="0"/>
    </xf>
    <xf numFmtId="164" fontId="50" fillId="0" borderId="0" xfId="0" applyNumberFormat="1" applyFont="1" applyFill="1" applyBorder="1" applyAlignment="1" applyProtection="1">
      <alignment horizontal="center" vertical="center"/>
      <protection locked="0"/>
    </xf>
    <xf numFmtId="178" fontId="50" fillId="0" borderId="0" xfId="0" applyNumberFormat="1" applyFont="1" applyFill="1" applyBorder="1" applyAlignment="1" applyProtection="1">
      <alignment horizontal="center" vertical="center"/>
      <protection locked="0"/>
    </xf>
    <xf numFmtId="178" fontId="6" fillId="0" borderId="0" xfId="0" applyNumberFormat="1" applyFont="1" applyFill="1" applyBorder="1" applyProtection="1">
      <protection locked="0"/>
    </xf>
    <xf numFmtId="2" fontId="50" fillId="0" borderId="0" xfId="0" applyNumberFormat="1" applyFont="1" applyFill="1" applyBorder="1" applyAlignment="1" applyProtection="1">
      <alignment horizontal="center" vertical="center"/>
      <protection locked="0"/>
    </xf>
    <xf numFmtId="9" fontId="0" fillId="0" borderId="0" xfId="0" applyNumberFormat="1" applyFill="1" applyAlignment="1" applyProtection="1">
      <alignment horizontal="center" vertical="center"/>
      <protection locked="0"/>
    </xf>
    <xf numFmtId="10" fontId="0" fillId="0" borderId="0" xfId="0" applyNumberFormat="1" applyFill="1" applyAlignment="1" applyProtection="1">
      <alignment horizontal="center" vertical="center"/>
      <protection locked="0"/>
    </xf>
    <xf numFmtId="2" fontId="55" fillId="0" borderId="0" xfId="0" applyNumberFormat="1" applyFont="1" applyFill="1" applyBorder="1" applyAlignment="1" applyProtection="1">
      <alignment horizontal="center" vertical="center"/>
      <protection locked="0"/>
    </xf>
    <xf numFmtId="10" fontId="56" fillId="0" borderId="0" xfId="0" applyNumberFormat="1" applyFont="1" applyFill="1" applyBorder="1" applyAlignment="1" applyProtection="1">
      <alignment horizontal="center" vertical="center"/>
      <protection locked="0"/>
    </xf>
    <xf numFmtId="164" fontId="37" fillId="0" borderId="0" xfId="0" applyNumberFormat="1" applyFont="1" applyFill="1" applyBorder="1" applyProtection="1">
      <protection locked="0"/>
    </xf>
    <xf numFmtId="0" fontId="52" fillId="0" borderId="0" xfId="0" applyFont="1" applyFill="1" applyBorder="1" applyProtection="1">
      <protection locked="0"/>
    </xf>
    <xf numFmtId="10" fontId="37" fillId="0" borderId="0" xfId="0" applyNumberFormat="1" applyFont="1" applyFill="1" applyBorder="1" applyProtection="1">
      <protection locked="0"/>
    </xf>
    <xf numFmtId="178" fontId="37" fillId="0" borderId="0" xfId="0" applyNumberFormat="1" applyFont="1" applyFill="1" applyBorder="1" applyAlignment="1" applyProtection="1">
      <alignment horizontal="center" vertical="center"/>
      <protection locked="0"/>
    </xf>
    <xf numFmtId="2" fontId="0" fillId="0" borderId="0" xfId="0" applyNumberFormat="1" applyFill="1" applyBorder="1" applyAlignment="1" applyProtection="1">
      <alignment horizontal="center" vertical="center"/>
      <protection locked="0"/>
    </xf>
    <xf numFmtId="164" fontId="6" fillId="0" borderId="0" xfId="0" applyNumberFormat="1" applyFont="1" applyFill="1" applyProtection="1"/>
    <xf numFmtId="175" fontId="0" fillId="0" borderId="0" xfId="0" applyNumberFormat="1" applyFill="1" applyBorder="1" applyAlignment="1" applyProtection="1">
      <alignment horizontal="center" vertical="center"/>
    </xf>
    <xf numFmtId="164" fontId="13" fillId="0" borderId="0" xfId="0" applyNumberFormat="1" applyFont="1" applyFill="1" applyBorder="1" applyProtection="1">
      <protection locked="0"/>
    </xf>
    <xf numFmtId="39" fontId="6" fillId="0" borderId="0" xfId="0" applyNumberFormat="1" applyFont="1" applyFill="1" applyBorder="1" applyAlignment="1" applyProtection="1">
      <alignment vertical="center" wrapText="1"/>
      <protection locked="0"/>
    </xf>
    <xf numFmtId="3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protection locked="0"/>
    </xf>
    <xf numFmtId="10" fontId="16" fillId="0" borderId="0" xfId="3" applyNumberFormat="1" applyFont="1" applyFill="1" applyAlignment="1" applyProtection="1">
      <alignment vertical="center"/>
      <protection locked="0"/>
    </xf>
    <xf numFmtId="0" fontId="16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Alignment="1" applyProtection="1"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24" fillId="0" borderId="0" xfId="0" quotePrefix="1" applyFont="1" applyFill="1" applyAlignment="1" applyProtection="1">
      <alignment vertical="center" wrapText="1"/>
      <protection locked="0"/>
    </xf>
    <xf numFmtId="0" fontId="16" fillId="0" borderId="0" xfId="0" quotePrefix="1" applyFont="1" applyFill="1" applyAlignment="1" applyProtection="1">
      <alignment vertical="center"/>
      <protection locked="0"/>
    </xf>
    <xf numFmtId="0" fontId="24" fillId="0" borderId="0" xfId="0" applyFont="1" applyFill="1" applyAlignment="1" applyProtection="1">
      <alignment vertical="center"/>
      <protection locked="0"/>
    </xf>
    <xf numFmtId="0" fontId="21" fillId="0" borderId="0" xfId="0" applyFont="1" applyFill="1" applyAlignment="1" applyProtection="1">
      <alignment vertical="center"/>
      <protection locked="0"/>
    </xf>
    <xf numFmtId="10" fontId="16" fillId="0" borderId="0" xfId="0" applyNumberFormat="1" applyFont="1" applyFill="1" applyAlignment="1" applyProtection="1">
      <protection locked="0"/>
    </xf>
    <xf numFmtId="0" fontId="16" fillId="0" borderId="0" xfId="0" applyFont="1" applyFill="1" applyAlignment="1" applyProtection="1">
      <alignment vertical="center" wrapText="1"/>
      <protection locked="0"/>
    </xf>
    <xf numFmtId="0" fontId="25" fillId="0" borderId="0" xfId="0" applyFont="1" applyFill="1" applyAlignment="1" applyProtection="1">
      <alignment vertical="center" wrapText="1"/>
      <protection locked="0"/>
    </xf>
    <xf numFmtId="0" fontId="20" fillId="0" borderId="0" xfId="0" applyFont="1" applyFill="1" applyAlignment="1" applyProtection="1">
      <protection locked="0"/>
    </xf>
    <xf numFmtId="169" fontId="16" fillId="0" borderId="0" xfId="0" applyNumberFormat="1" applyFont="1" applyFill="1" applyAlignment="1" applyProtection="1">
      <protection locked="0"/>
    </xf>
    <xf numFmtId="0" fontId="21" fillId="0" borderId="0" xfId="0" applyFont="1" applyFill="1" applyAlignment="1" applyProtection="1">
      <alignment vertical="center" wrapText="1"/>
      <protection locked="0"/>
    </xf>
    <xf numFmtId="169" fontId="16" fillId="0" borderId="0" xfId="3" applyNumberFormat="1" applyFont="1" applyFill="1" applyAlignment="1" applyProtection="1">
      <protection locked="0"/>
    </xf>
    <xf numFmtId="0" fontId="26" fillId="0" borderId="0" xfId="0" quotePrefix="1" applyFont="1" applyFill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 wrapText="1" shrinkToFit="1"/>
      <protection locked="0"/>
    </xf>
    <xf numFmtId="170" fontId="23" fillId="0" borderId="0" xfId="2" applyNumberFormat="1" applyFont="1" applyFill="1" applyAlignment="1" applyProtection="1">
      <alignment vertical="center" wrapText="1" shrinkToFit="1"/>
      <protection locked="0"/>
    </xf>
    <xf numFmtId="0" fontId="22" fillId="0" borderId="0" xfId="0" applyFont="1" applyFill="1" applyAlignment="1" applyProtection="1">
      <protection locked="0"/>
    </xf>
    <xf numFmtId="0" fontId="27" fillId="0" borderId="0" xfId="0" applyFont="1" applyFill="1" applyAlignment="1" applyProtection="1">
      <alignment wrapText="1"/>
      <protection locked="0"/>
    </xf>
    <xf numFmtId="0" fontId="16" fillId="0" borderId="0" xfId="0" quotePrefix="1" applyFont="1" applyFill="1" applyAlignment="1" applyProtection="1">
      <protection locked="0"/>
    </xf>
    <xf numFmtId="0" fontId="16" fillId="0" borderId="0" xfId="0" applyFont="1" applyFill="1" applyAlignment="1" applyProtection="1">
      <alignment vertical="center" wrapText="1" shrinkToFit="1"/>
      <protection locked="0"/>
    </xf>
    <xf numFmtId="0" fontId="16" fillId="0" borderId="0" xfId="0" quotePrefix="1" applyFont="1" applyFill="1" applyAlignment="1" applyProtection="1">
      <alignment vertical="center" wrapText="1" shrinkToFit="1"/>
      <protection locked="0"/>
    </xf>
    <xf numFmtId="0" fontId="23" fillId="0" borderId="0" xfId="0" applyFont="1" applyFill="1" applyBorder="1" applyAlignment="1" applyProtection="1">
      <alignment vertical="center" wrapText="1" shrinkToFit="1"/>
      <protection locked="0"/>
    </xf>
    <xf numFmtId="0" fontId="22" fillId="0" borderId="0" xfId="0" applyFont="1" applyFill="1" applyBorder="1" applyAlignment="1" applyProtection="1">
      <alignment wrapText="1"/>
      <protection locked="0"/>
    </xf>
    <xf numFmtId="0" fontId="24" fillId="0" borderId="0" xfId="0" applyFont="1" applyFill="1" applyBorder="1" applyAlignment="1" applyProtection="1">
      <alignment wrapText="1"/>
      <protection locked="0"/>
    </xf>
    <xf numFmtId="0" fontId="16" fillId="0" borderId="0" xfId="0" applyFont="1" applyFill="1" applyBorder="1" applyAlignment="1" applyProtection="1">
      <alignment wrapText="1"/>
      <protection locked="0"/>
    </xf>
    <xf numFmtId="0" fontId="16" fillId="0" borderId="6" xfId="0" quotePrefix="1" applyFont="1" applyFill="1" applyBorder="1" applyAlignment="1" applyProtection="1">
      <alignment wrapText="1"/>
      <protection locked="0"/>
    </xf>
    <xf numFmtId="0" fontId="16" fillId="0" borderId="8" xfId="0" quotePrefix="1" applyFont="1" applyFill="1" applyBorder="1" applyAlignment="1" applyProtection="1">
      <alignment wrapText="1"/>
      <protection locked="0"/>
    </xf>
    <xf numFmtId="10" fontId="16" fillId="0" borderId="6" xfId="0" applyNumberFormat="1" applyFont="1" applyFill="1" applyBorder="1" applyAlignment="1" applyProtection="1">
      <alignment wrapText="1"/>
      <protection locked="0"/>
    </xf>
    <xf numFmtId="0" fontId="16" fillId="0" borderId="6" xfId="0" applyFont="1" applyFill="1" applyBorder="1" applyAlignment="1" applyProtection="1">
      <alignment wrapText="1"/>
      <protection locked="0"/>
    </xf>
    <xf numFmtId="0" fontId="16" fillId="0" borderId="8" xfId="0" applyFont="1" applyFill="1" applyBorder="1" applyAlignment="1" applyProtection="1">
      <alignment wrapText="1"/>
      <protection locked="0"/>
    </xf>
    <xf numFmtId="0" fontId="22" fillId="0" borderId="6" xfId="0" applyFont="1" applyFill="1" applyBorder="1" applyAlignment="1" applyProtection="1">
      <alignment wrapText="1"/>
      <protection locked="0"/>
    </xf>
    <xf numFmtId="0" fontId="22" fillId="0" borderId="8" xfId="0" applyFont="1" applyFill="1" applyBorder="1" applyAlignment="1" applyProtection="1">
      <alignment wrapText="1"/>
      <protection locked="0"/>
    </xf>
    <xf numFmtId="10" fontId="22" fillId="0" borderId="6" xfId="0" applyNumberFormat="1" applyFont="1" applyFill="1" applyBorder="1" applyAlignment="1" applyProtection="1">
      <alignment wrapText="1"/>
      <protection locked="0"/>
    </xf>
    <xf numFmtId="0" fontId="16" fillId="0" borderId="47" xfId="0" applyFont="1" applyFill="1" applyBorder="1" applyAlignment="1" applyProtection="1">
      <alignment wrapText="1"/>
      <protection locked="0"/>
    </xf>
    <xf numFmtId="0" fontId="16" fillId="0" borderId="0" xfId="0" quotePrefix="1" applyFont="1" applyFill="1" applyBorder="1" applyAlignment="1" applyProtection="1">
      <alignment wrapText="1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/>
      <protection locked="0"/>
    </xf>
    <xf numFmtId="0" fontId="38" fillId="0" borderId="0" xfId="1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5" fillId="0" borderId="6" xfId="0" applyFont="1" applyFill="1" applyBorder="1" applyAlignment="1" applyProtection="1">
      <alignment horizontal="center"/>
      <protection locked="0"/>
    </xf>
    <xf numFmtId="9" fontId="5" fillId="0" borderId="6" xfId="0" applyNumberFormat="1" applyFont="1" applyFill="1" applyBorder="1" applyProtection="1">
      <protection locked="0"/>
    </xf>
    <xf numFmtId="0" fontId="5" fillId="0" borderId="6" xfId="0" applyFont="1" applyFill="1" applyBorder="1" applyProtection="1">
      <protection locked="0"/>
    </xf>
    <xf numFmtId="9" fontId="6" fillId="0" borderId="6" xfId="0" applyNumberFormat="1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 applyProtection="1">
      <protection locked="0"/>
    </xf>
    <xf numFmtId="0" fontId="64" fillId="5" borderId="0" xfId="0" applyFont="1" applyFill="1" applyAlignment="1" applyProtection="1">
      <alignment horizontal="center"/>
      <protection locked="0"/>
    </xf>
    <xf numFmtId="0" fontId="18" fillId="0" borderId="0" xfId="1" applyFill="1" applyBorder="1" applyAlignment="1" applyProtection="1">
      <alignment horizontal="center" wrapText="1"/>
      <protection locked="0"/>
    </xf>
    <xf numFmtId="0" fontId="0" fillId="0" borderId="0" xfId="0"/>
    <xf numFmtId="0" fontId="6" fillId="0" borderId="0" xfId="0" applyFont="1" applyAlignment="1">
      <alignment horizontal="center"/>
    </xf>
    <xf numFmtId="0" fontId="5" fillId="0" borderId="39" xfId="0" quotePrefix="1" applyFont="1" applyFill="1" applyBorder="1" applyAlignment="1" applyProtection="1">
      <alignment horizontal="left" vertical="center" wrapText="1"/>
    </xf>
    <xf numFmtId="0" fontId="5" fillId="0" borderId="50" xfId="0" applyFont="1" applyFill="1" applyBorder="1" applyAlignment="1">
      <alignment horizontal="left"/>
    </xf>
    <xf numFmtId="0" fontId="5" fillId="0" borderId="39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2" fontId="88" fillId="28" borderId="32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0" fontId="6" fillId="0" borderId="38" xfId="0" applyFont="1" applyFill="1" applyBorder="1" applyAlignment="1" applyProtection="1">
      <alignment horizontal="center"/>
      <protection locked="0"/>
    </xf>
    <xf numFmtId="0" fontId="13" fillId="0" borderId="50" xfId="0" applyFont="1" applyFill="1" applyBorder="1" applyAlignment="1" applyProtection="1">
      <alignment horizontal="center" wrapText="1"/>
      <protection locked="0"/>
    </xf>
    <xf numFmtId="0" fontId="18" fillId="0" borderId="0" xfId="1" applyAlignment="1" applyProtection="1">
      <alignment horizontal="center"/>
    </xf>
    <xf numFmtId="0" fontId="6" fillId="0" borderId="6" xfId="0" applyFont="1" applyFill="1" applyBorder="1" applyAlignment="1" applyProtection="1">
      <protection locked="0"/>
    </xf>
    <xf numFmtId="0" fontId="6" fillId="0" borderId="7" xfId="0" applyFont="1" applyFill="1" applyBorder="1" applyAlignment="1" applyProtection="1">
      <protection locked="0"/>
    </xf>
    <xf numFmtId="0" fontId="6" fillId="0" borderId="8" xfId="0" applyFont="1" applyFill="1" applyBorder="1" applyAlignment="1" applyProtection="1">
      <protection locked="0"/>
    </xf>
    <xf numFmtId="10" fontId="6" fillId="0" borderId="11" xfId="0" applyNumberFormat="1" applyFont="1" applyFill="1" applyBorder="1" applyAlignment="1" applyProtection="1">
      <alignment horizontal="center"/>
      <protection locked="0"/>
    </xf>
    <xf numFmtId="10" fontId="6" fillId="0" borderId="8" xfId="0" applyNumberFormat="1" applyFont="1" applyFill="1" applyBorder="1" applyAlignment="1" applyProtection="1">
      <alignment horizontal="center"/>
      <protection locked="0"/>
    </xf>
    <xf numFmtId="43" fontId="0" fillId="0" borderId="0" xfId="0" applyNumberFormat="1" applyFill="1" applyAlignment="1" applyProtection="1">
      <alignment horizontal="center" vertical="center"/>
      <protection locked="0"/>
    </xf>
    <xf numFmtId="10" fontId="6" fillId="0" borderId="8" xfId="0" applyNumberFormat="1" applyFont="1" applyFill="1" applyBorder="1" applyAlignment="1" applyProtection="1">
      <alignment horizontal="center" vertical="center"/>
      <protection locked="0"/>
    </xf>
    <xf numFmtId="43" fontId="0" fillId="0" borderId="0" xfId="0" applyNumberFormat="1" applyFill="1" applyAlignment="1" applyProtection="1">
      <alignment horizontal="center" vertical="center" wrapText="1"/>
      <protection locked="0"/>
    </xf>
    <xf numFmtId="10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10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43" fontId="9" fillId="0" borderId="0" xfId="0" applyNumberFormat="1" applyFont="1" applyFill="1" applyBorder="1" applyAlignment="1" applyProtection="1">
      <alignment horizontal="center" vertical="center"/>
      <protection locked="0"/>
    </xf>
    <xf numFmtId="10" fontId="13" fillId="0" borderId="42" xfId="0" applyNumberFormat="1" applyFont="1" applyFill="1" applyBorder="1" applyAlignment="1" applyProtection="1">
      <protection locked="0"/>
    </xf>
    <xf numFmtId="10" fontId="13" fillId="0" borderId="42" xfId="0" applyNumberFormat="1" applyFont="1" applyFill="1" applyBorder="1" applyAlignment="1" applyProtection="1">
      <alignment horizontal="center"/>
      <protection locked="0"/>
    </xf>
    <xf numFmtId="10" fontId="13" fillId="0" borderId="8" xfId="0" applyNumberFormat="1" applyFont="1" applyFill="1" applyBorder="1" applyAlignment="1" applyProtection="1">
      <alignment horizontal="center"/>
      <protection locked="0"/>
    </xf>
    <xf numFmtId="10" fontId="6" fillId="0" borderId="10" xfId="0" applyNumberFormat="1" applyFont="1" applyFill="1" applyBorder="1" applyAlignment="1" applyProtection="1">
      <alignment horizontal="center" wrapText="1"/>
      <protection locked="0"/>
    </xf>
    <xf numFmtId="43" fontId="0" fillId="0" borderId="0" xfId="0" applyNumberFormat="1" applyFill="1" applyBorder="1" applyAlignment="1" applyProtection="1">
      <alignment horizontal="center" vertical="center"/>
      <protection locked="0"/>
    </xf>
    <xf numFmtId="10" fontId="6" fillId="0" borderId="8" xfId="3" applyNumberFormat="1" applyFont="1" applyFill="1" applyBorder="1" applyAlignment="1" applyProtection="1">
      <alignment horizontal="center" wrapText="1"/>
      <protection locked="0"/>
    </xf>
    <xf numFmtId="10" fontId="6" fillId="0" borderId="7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169" fontId="6" fillId="0" borderId="7" xfId="3" applyNumberFormat="1" applyFont="1" applyFill="1" applyBorder="1" applyAlignment="1" applyProtection="1">
      <alignment horizontal="center" wrapText="1"/>
      <protection locked="0"/>
    </xf>
    <xf numFmtId="10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13" fillId="0" borderId="7" xfId="0" applyNumberFormat="1" applyFont="1" applyFill="1" applyBorder="1" applyAlignment="1" applyProtection="1">
      <alignment horizontal="center"/>
      <protection locked="0"/>
    </xf>
    <xf numFmtId="10" fontId="6" fillId="0" borderId="8" xfId="0" applyNumberFormat="1" applyFont="1" applyFill="1" applyBorder="1" applyAlignment="1" applyProtection="1">
      <alignment horizontal="center" wrapText="1"/>
      <protection locked="0"/>
    </xf>
    <xf numFmtId="10" fontId="6" fillId="0" borderId="7" xfId="0" applyNumberFormat="1" applyFont="1" applyFill="1" applyBorder="1" applyAlignment="1" applyProtection="1">
      <alignment horizontal="center"/>
      <protection locked="0"/>
    </xf>
    <xf numFmtId="0" fontId="9" fillId="0" borderId="47" xfId="0" applyFont="1" applyFill="1" applyBorder="1" applyAlignment="1" applyProtection="1">
      <alignment horizontal="center"/>
      <protection locked="0"/>
    </xf>
    <xf numFmtId="0" fontId="13" fillId="0" borderId="44" xfId="0" applyFont="1" applyFill="1" applyBorder="1" applyAlignment="1" applyProtection="1">
      <protection locked="0"/>
    </xf>
    <xf numFmtId="10" fontId="6" fillId="0" borderId="9" xfId="0" applyNumberFormat="1" applyFont="1" applyFill="1" applyBorder="1" applyAlignment="1" applyProtection="1">
      <alignment horizontal="center"/>
    </xf>
    <xf numFmtId="10" fontId="6" fillId="0" borderId="11" xfId="0" applyNumberFormat="1" applyFont="1" applyFill="1" applyBorder="1" applyAlignment="1" applyProtection="1">
      <alignment horizontal="center"/>
    </xf>
    <xf numFmtId="10" fontId="6" fillId="0" borderId="25" xfId="0" applyNumberFormat="1" applyFont="1" applyFill="1" applyBorder="1" applyAlignment="1" applyProtection="1">
      <alignment horizontal="center"/>
    </xf>
    <xf numFmtId="10" fontId="6" fillId="0" borderId="53" xfId="0" applyNumberFormat="1" applyFont="1" applyFill="1" applyBorder="1" applyAlignment="1" applyProtection="1">
      <alignment horizontal="center"/>
    </xf>
    <xf numFmtId="0" fontId="6" fillId="0" borderId="23" xfId="0" applyFont="1" applyFill="1" applyBorder="1" applyAlignment="1" applyProtection="1">
      <alignment vertical="center" textRotation="90"/>
      <protection locked="0"/>
    </xf>
    <xf numFmtId="0" fontId="6" fillId="0" borderId="70" xfId="0" applyFont="1" applyFill="1" applyBorder="1" applyAlignment="1" applyProtection="1">
      <alignment horizontal="center"/>
      <protection locked="0"/>
    </xf>
    <xf numFmtId="178" fontId="6" fillId="0" borderId="54" xfId="0" applyNumberFormat="1" applyFont="1" applyFill="1" applyBorder="1" applyAlignment="1" applyProtection="1">
      <alignment horizontal="center"/>
    </xf>
    <xf numFmtId="178" fontId="6" fillId="0" borderId="52" xfId="0" applyNumberFormat="1" applyFont="1" applyFill="1" applyBorder="1" applyAlignment="1" applyProtection="1">
      <alignment horizontal="center"/>
    </xf>
    <xf numFmtId="0" fontId="0" fillId="0" borderId="23" xfId="0" applyFill="1" applyBorder="1" applyAlignment="1" applyProtection="1">
      <protection locked="0"/>
    </xf>
    <xf numFmtId="0" fontId="6" fillId="0" borderId="39" xfId="0" applyFont="1" applyFill="1" applyBorder="1" applyAlignment="1" applyProtection="1">
      <alignment horizontal="right"/>
      <protection locked="0"/>
    </xf>
    <xf numFmtId="0" fontId="6" fillId="0" borderId="50" xfId="0" applyFont="1" applyFill="1" applyBorder="1" applyAlignment="1" applyProtection="1">
      <alignment horizontal="right"/>
      <protection locked="0"/>
    </xf>
    <xf numFmtId="0" fontId="13" fillId="0" borderId="54" xfId="0" applyFont="1" applyFill="1" applyBorder="1" applyAlignment="1" applyProtection="1">
      <protection locked="0"/>
    </xf>
    <xf numFmtId="0" fontId="6" fillId="0" borderId="57" xfId="0" applyFont="1" applyFill="1" applyBorder="1" applyAlignment="1" applyProtection="1">
      <alignment horizontal="center"/>
      <protection locked="0"/>
    </xf>
    <xf numFmtId="0" fontId="14" fillId="0" borderId="23" xfId="0" applyFont="1" applyFill="1" applyBorder="1" applyAlignment="1" applyProtection="1">
      <alignment horizontal="center"/>
      <protection locked="0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19" xfId="0" applyFont="1" applyFill="1" applyBorder="1" applyAlignment="1" applyProtection="1">
      <alignment horizontal="center"/>
      <protection locked="0"/>
    </xf>
    <xf numFmtId="0" fontId="7" fillId="0" borderId="21" xfId="0" applyFont="1" applyFill="1" applyBorder="1" applyAlignment="1" applyProtection="1">
      <protection locked="0"/>
    </xf>
    <xf numFmtId="10" fontId="6" fillId="0" borderId="26" xfId="0" applyNumberFormat="1" applyFont="1" applyFill="1" applyBorder="1" applyAlignment="1" applyProtection="1">
      <alignment horizontal="center"/>
    </xf>
    <xf numFmtId="10" fontId="6" fillId="0" borderId="42" xfId="0" applyNumberFormat="1" applyFont="1" applyFill="1" applyBorder="1" applyAlignment="1" applyProtection="1">
      <alignment horizontal="center"/>
    </xf>
    <xf numFmtId="0" fontId="6" fillId="0" borderId="43" xfId="0" applyFont="1" applyFill="1" applyBorder="1" applyAlignment="1" applyProtection="1">
      <alignment horizontal="center"/>
      <protection locked="0"/>
    </xf>
    <xf numFmtId="0" fontId="6" fillId="0" borderId="35" xfId="0" applyFont="1" applyFill="1" applyBorder="1" applyAlignment="1" applyProtection="1">
      <alignment horizontal="center"/>
      <protection locked="0"/>
    </xf>
    <xf numFmtId="0" fontId="13" fillId="0" borderId="27" xfId="0" applyFont="1" applyFill="1" applyBorder="1" applyAlignment="1" applyProtection="1">
      <protection locked="0"/>
    </xf>
    <xf numFmtId="9" fontId="5" fillId="0" borderId="74" xfId="0" applyNumberFormat="1" applyFont="1" applyFill="1" applyBorder="1" applyAlignment="1" applyProtection="1">
      <protection locked="0"/>
    </xf>
    <xf numFmtId="0" fontId="6" fillId="0" borderId="51" xfId="0" applyFont="1" applyFill="1" applyBorder="1" applyAlignment="1" applyProtection="1">
      <alignment horizontal="center"/>
      <protection locked="0"/>
    </xf>
    <xf numFmtId="180" fontId="6" fillId="0" borderId="26" xfId="0" applyNumberFormat="1" applyFont="1" applyFill="1" applyBorder="1" applyAlignment="1" applyProtection="1">
      <alignment horizontal="left"/>
      <protection locked="0"/>
    </xf>
    <xf numFmtId="0" fontId="89" fillId="0" borderId="8" xfId="0" applyFont="1" applyFill="1" applyBorder="1" applyAlignment="1" applyProtection="1">
      <alignment vertical="center"/>
      <protection locked="0"/>
    </xf>
    <xf numFmtId="0" fontId="89" fillId="0" borderId="7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14" fontId="7" fillId="0" borderId="0" xfId="0" applyNumberFormat="1" applyFont="1" applyFill="1" applyBorder="1" applyAlignment="1" applyProtection="1">
      <alignment horizontal="center" wrapText="1"/>
      <protection locked="0"/>
    </xf>
    <xf numFmtId="0" fontId="33" fillId="0" borderId="0" xfId="0" applyFont="1" applyFill="1" applyBorder="1" applyAlignment="1" applyProtection="1">
      <alignment horizontal="center" vertical="center" wrapText="1"/>
      <protection locked="0"/>
    </xf>
    <xf numFmtId="164" fontId="7" fillId="0" borderId="0" xfId="2" applyFont="1" applyFill="1" applyBorder="1" applyAlignment="1" applyProtection="1">
      <alignment wrapText="1"/>
      <protection locked="0"/>
    </xf>
    <xf numFmtId="14" fontId="90" fillId="28" borderId="24" xfId="0" applyNumberFormat="1" applyFont="1" applyFill="1" applyBorder="1" applyAlignment="1" applyProtection="1">
      <alignment horizontal="center" wrapText="1"/>
    </xf>
    <xf numFmtId="0" fontId="20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47" xfId="0" applyFont="1" applyFill="1" applyBorder="1" applyAlignment="1" applyProtection="1">
      <alignment horizontal="left"/>
      <protection locked="0"/>
    </xf>
    <xf numFmtId="0" fontId="63" fillId="0" borderId="53" xfId="0" applyFont="1" applyFill="1" applyBorder="1" applyAlignment="1" applyProtection="1">
      <alignment horizontal="center"/>
      <protection locked="0"/>
    </xf>
    <xf numFmtId="0" fontId="6" fillId="0" borderId="53" xfId="0" applyFont="1" applyFill="1" applyBorder="1" applyAlignment="1" applyProtection="1">
      <alignment horizontal="left"/>
      <protection locked="0"/>
    </xf>
    <xf numFmtId="0" fontId="0" fillId="0" borderId="38" xfId="0" applyFill="1" applyBorder="1" applyAlignment="1" applyProtection="1">
      <protection locked="0"/>
    </xf>
    <xf numFmtId="0" fontId="0" fillId="0" borderId="50" xfId="0" applyFill="1" applyBorder="1" applyAlignment="1" applyProtection="1"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/>
      <protection locked="0"/>
    </xf>
    <xf numFmtId="0" fontId="13" fillId="0" borderId="32" xfId="0" applyFont="1" applyFill="1" applyBorder="1" applyAlignment="1" applyProtection="1">
      <alignment horizontal="center" vertical="center"/>
      <protection locked="0"/>
    </xf>
    <xf numFmtId="0" fontId="20" fillId="0" borderId="75" xfId="0" applyFont="1" applyFill="1" applyBorder="1" applyAlignment="1" applyProtection="1">
      <alignment horizontal="center" vertical="center"/>
      <protection locked="0"/>
    </xf>
    <xf numFmtId="0" fontId="21" fillId="0" borderId="32" xfId="0" applyFont="1" applyFill="1" applyBorder="1" applyAlignment="1" applyProtection="1">
      <alignment horizontal="center" vertical="center" wrapText="1"/>
      <protection locked="0"/>
    </xf>
    <xf numFmtId="10" fontId="51" fillId="0" borderId="32" xfId="0" applyNumberFormat="1" applyFont="1" applyFill="1" applyBorder="1" applyAlignment="1" applyProtection="1">
      <alignment horizontal="center" vertical="center"/>
      <protection locked="0"/>
    </xf>
    <xf numFmtId="0" fontId="51" fillId="0" borderId="32" xfId="0" applyFont="1" applyFill="1" applyBorder="1" applyAlignment="1" applyProtection="1">
      <alignment horizontal="center" vertical="center"/>
      <protection locked="0"/>
    </xf>
    <xf numFmtId="9" fontId="51" fillId="0" borderId="32" xfId="0" applyNumberFormat="1" applyFont="1" applyFill="1" applyBorder="1" applyAlignment="1" applyProtection="1">
      <alignment horizontal="center" vertical="center"/>
      <protection locked="0"/>
    </xf>
    <xf numFmtId="10" fontId="13" fillId="0" borderId="32" xfId="0" applyNumberFormat="1" applyFont="1" applyFill="1" applyBorder="1" applyAlignment="1" applyProtection="1">
      <alignment horizontal="center" vertical="center"/>
      <protection locked="0"/>
    </xf>
    <xf numFmtId="168" fontId="50" fillId="0" borderId="32" xfId="0" applyNumberFormat="1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horizontal="center" vertical="center" wrapText="1"/>
      <protection locked="0"/>
    </xf>
    <xf numFmtId="0" fontId="19" fillId="0" borderId="32" xfId="0" applyFont="1" applyFill="1" applyBorder="1" applyAlignment="1" applyProtection="1">
      <alignment horizontal="center" vertical="center" wrapText="1"/>
      <protection locked="0"/>
    </xf>
    <xf numFmtId="2" fontId="13" fillId="0" borderId="32" xfId="0" applyNumberFormat="1" applyFont="1" applyFill="1" applyBorder="1" applyAlignment="1" applyProtection="1">
      <alignment horizontal="center" vertical="center"/>
      <protection locked="0"/>
    </xf>
    <xf numFmtId="164" fontId="50" fillId="0" borderId="32" xfId="0" applyNumberFormat="1" applyFont="1" applyFill="1" applyBorder="1" applyAlignment="1" applyProtection="1">
      <alignment horizontal="center" vertical="center"/>
      <protection locked="0"/>
    </xf>
    <xf numFmtId="0" fontId="38" fillId="0" borderId="32" xfId="0" applyFont="1" applyFill="1" applyBorder="1" applyAlignment="1" applyProtection="1">
      <alignment horizontal="center" vertical="center"/>
      <protection locked="0"/>
    </xf>
    <xf numFmtId="0" fontId="53" fillId="0" borderId="32" xfId="0" applyFont="1" applyFill="1" applyBorder="1" applyAlignment="1" applyProtection="1">
      <alignment horizontal="center" vertical="center"/>
      <protection locked="0"/>
    </xf>
    <xf numFmtId="0" fontId="52" fillId="0" borderId="32" xfId="0" applyFont="1" applyFill="1" applyBorder="1" applyAlignment="1" applyProtection="1">
      <alignment horizontal="center" vertical="center"/>
      <protection locked="0"/>
    </xf>
    <xf numFmtId="0" fontId="38" fillId="0" borderId="3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8" fillId="0" borderId="0" xfId="1" quotePrefix="1" applyAlignment="1" applyProtection="1">
      <alignment horizontal="center" vertical="center" wrapText="1"/>
    </xf>
    <xf numFmtId="0" fontId="18" fillId="0" borderId="0" xfId="1" applyAlignment="1" applyProtection="1"/>
    <xf numFmtId="0" fontId="20" fillId="0" borderId="32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protection locked="0"/>
    </xf>
    <xf numFmtId="0" fontId="5" fillId="0" borderId="8" xfId="0" applyFont="1" applyFill="1" applyBorder="1" applyAlignment="1" applyProtection="1">
      <protection locked="0"/>
    </xf>
    <xf numFmtId="0" fontId="0" fillId="0" borderId="0" xfId="0"/>
    <xf numFmtId="0" fontId="0" fillId="0" borderId="0" xfId="0" applyFill="1" applyBorder="1" applyAlignment="1" applyProtection="1">
      <alignment horizontal="center" vertical="center"/>
      <protection locked="0"/>
    </xf>
    <xf numFmtId="0" fontId="37" fillId="0" borderId="0" xfId="1" applyFont="1" applyFill="1" applyBorder="1" applyAlignment="1" applyProtection="1">
      <alignment horizontal="left" vertical="center" wrapText="1"/>
      <protection locked="0"/>
    </xf>
    <xf numFmtId="0" fontId="38" fillId="0" borderId="0" xfId="1" applyFont="1" applyFill="1" applyBorder="1" applyAlignment="1" applyProtection="1">
      <alignment horizontal="left" vertical="center" wrapText="1"/>
      <protection locked="0"/>
    </xf>
    <xf numFmtId="39" fontId="6" fillId="4" borderId="2" xfId="0" applyNumberFormat="1" applyFont="1" applyFill="1" applyBorder="1" applyAlignment="1" applyProtection="1">
      <alignment horizontal="center" vertical="center" wrapText="1"/>
    </xf>
    <xf numFmtId="0" fontId="0" fillId="4" borderId="23" xfId="0" applyFill="1" applyBorder="1" applyProtection="1">
      <protection locked="0"/>
    </xf>
    <xf numFmtId="0" fontId="13" fillId="31" borderId="54" xfId="0" applyFont="1" applyFill="1" applyBorder="1" applyAlignment="1" applyProtection="1">
      <protection locked="0"/>
    </xf>
    <xf numFmtId="0" fontId="13" fillId="31" borderId="44" xfId="0" applyFont="1" applyFill="1" applyBorder="1" applyAlignment="1" applyProtection="1">
      <protection locked="0"/>
    </xf>
    <xf numFmtId="0" fontId="6" fillId="31" borderId="17" xfId="0" applyFont="1" applyFill="1" applyBorder="1" applyProtection="1">
      <protection locked="0"/>
    </xf>
    <xf numFmtId="0" fontId="13" fillId="31" borderId="71" xfId="0" applyFont="1" applyFill="1" applyBorder="1" applyAlignment="1" applyProtection="1">
      <alignment vertical="center"/>
      <protection locked="0"/>
    </xf>
    <xf numFmtId="0" fontId="13" fillId="31" borderId="44" xfId="0" applyFont="1" applyFill="1" applyBorder="1" applyAlignment="1" applyProtection="1">
      <alignment vertical="center"/>
      <protection locked="0"/>
    </xf>
    <xf numFmtId="0" fontId="13" fillId="31" borderId="72" xfId="0" applyFont="1" applyFill="1" applyBorder="1" applyAlignment="1" applyProtection="1">
      <alignment vertical="center"/>
      <protection locked="0"/>
    </xf>
    <xf numFmtId="0" fontId="13" fillId="31" borderId="27" xfId="0" applyFont="1" applyFill="1" applyBorder="1" applyAlignment="1" applyProtection="1">
      <alignment horizontal="center" vertical="center" wrapText="1"/>
    </xf>
    <xf numFmtId="0" fontId="13" fillId="31" borderId="60" xfId="0" applyFont="1" applyFill="1" applyBorder="1" applyAlignment="1" applyProtection="1">
      <alignment horizontal="center" vertical="center" wrapText="1"/>
    </xf>
    <xf numFmtId="0" fontId="6" fillId="31" borderId="40" xfId="0" applyFont="1" applyFill="1" applyBorder="1" applyAlignment="1" applyProtection="1">
      <alignment horizontal="center"/>
      <protection locked="0"/>
    </xf>
    <xf numFmtId="0" fontId="6" fillId="31" borderId="25" xfId="0" applyFont="1" applyFill="1" applyBorder="1" applyAlignment="1" applyProtection="1">
      <protection locked="0"/>
    </xf>
    <xf numFmtId="0" fontId="6" fillId="31" borderId="47" xfId="0" applyFont="1" applyFill="1" applyBorder="1" applyAlignment="1" applyProtection="1">
      <protection locked="0"/>
    </xf>
    <xf numFmtId="0" fontId="6" fillId="31" borderId="53" xfId="0" applyFont="1" applyFill="1" applyBorder="1" applyAlignment="1" applyProtection="1">
      <protection locked="0"/>
    </xf>
    <xf numFmtId="0" fontId="6" fillId="31" borderId="57" xfId="0" applyFont="1" applyFill="1" applyBorder="1" applyAlignment="1" applyProtection="1">
      <alignment horizontal="center"/>
      <protection locked="0"/>
    </xf>
    <xf numFmtId="0" fontId="14" fillId="31" borderId="38" xfId="0" applyFont="1" applyFill="1" applyBorder="1" applyAlignment="1" applyProtection="1">
      <protection locked="0"/>
    </xf>
    <xf numFmtId="0" fontId="14" fillId="31" borderId="39" xfId="0" applyFont="1" applyFill="1" applyBorder="1" applyAlignment="1" applyProtection="1">
      <protection locked="0"/>
    </xf>
    <xf numFmtId="0" fontId="14" fillId="31" borderId="50" xfId="0" applyFont="1" applyFill="1" applyBorder="1" applyAlignment="1" applyProtection="1"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9" fontId="89" fillId="4" borderId="6" xfId="0" applyNumberFormat="1" applyFont="1" applyFill="1" applyBorder="1" applyProtection="1">
      <protection locked="0"/>
    </xf>
    <xf numFmtId="2" fontId="91" fillId="28" borderId="75" xfId="0" applyNumberFormat="1" applyFont="1" applyFill="1" applyBorder="1" applyAlignment="1" applyProtection="1">
      <alignment horizontal="center"/>
      <protection locked="0"/>
    </xf>
    <xf numFmtId="2" fontId="91" fillId="28" borderId="32" xfId="0" applyNumberFormat="1" applyFont="1" applyFill="1" applyBorder="1" applyAlignment="1" applyProtection="1">
      <alignment horizontal="center" vertical="center"/>
      <protection locked="0"/>
    </xf>
    <xf numFmtId="2" fontId="91" fillId="28" borderId="32" xfId="0" applyNumberFormat="1" applyFont="1" applyFill="1" applyBorder="1" applyAlignment="1" applyProtection="1">
      <alignment horizontal="center"/>
      <protection locked="0"/>
    </xf>
    <xf numFmtId="0" fontId="91" fillId="28" borderId="2" xfId="0" applyFont="1" applyFill="1" applyBorder="1" applyAlignment="1" applyProtection="1">
      <alignment horizontal="center" wrapText="1"/>
      <protection locked="0"/>
    </xf>
    <xf numFmtId="0" fontId="91" fillId="28" borderId="1" xfId="0" applyNumberFormat="1" applyFont="1" applyFill="1" applyBorder="1" applyAlignment="1" applyProtection="1">
      <alignment horizontal="center" wrapText="1"/>
      <protection locked="0"/>
    </xf>
    <xf numFmtId="0" fontId="1" fillId="0" borderId="0" xfId="68"/>
    <xf numFmtId="0" fontId="98" fillId="0" borderId="76" xfId="68" applyFont="1" applyFill="1" applyBorder="1" applyAlignment="1">
      <alignment horizontal="center" vertical="center" wrapText="1"/>
    </xf>
    <xf numFmtId="0" fontId="98" fillId="0" borderId="77" xfId="68" applyFont="1" applyFill="1" applyBorder="1" applyAlignment="1">
      <alignment horizontal="center" vertical="center" wrapText="1"/>
    </xf>
    <xf numFmtId="0" fontId="93" fillId="4" borderId="5" xfId="68" applyFont="1" applyFill="1" applyBorder="1" applyAlignment="1">
      <alignment horizontal="center" vertical="center" wrapText="1"/>
    </xf>
    <xf numFmtId="182" fontId="1" fillId="0" borderId="0" xfId="68" applyNumberFormat="1"/>
    <xf numFmtId="1" fontId="1" fillId="3" borderId="43" xfId="68" applyNumberFormat="1" applyFill="1" applyBorder="1" applyAlignment="1">
      <alignment horizontal="center"/>
    </xf>
    <xf numFmtId="0" fontId="1" fillId="4" borderId="52" xfId="68" applyNumberFormat="1" applyFill="1" applyBorder="1" applyAlignment="1">
      <alignment horizontal="center"/>
    </xf>
    <xf numFmtId="182" fontId="98" fillId="33" borderId="43" xfId="68" applyNumberFormat="1" applyFont="1" applyFill="1" applyBorder="1" applyAlignment="1">
      <alignment horizontal="center" vertical="center" wrapText="1"/>
    </xf>
    <xf numFmtId="0" fontId="1" fillId="34" borderId="0" xfId="68" applyFill="1" applyBorder="1"/>
    <xf numFmtId="182" fontId="96" fillId="0" borderId="43" xfId="68" applyNumberFormat="1" applyFont="1" applyBorder="1" applyAlignment="1">
      <alignment horizontal="center"/>
    </xf>
    <xf numFmtId="0" fontId="96" fillId="0" borderId="43" xfId="68" applyFont="1" applyBorder="1" applyAlignment="1">
      <alignment horizontal="center"/>
    </xf>
    <xf numFmtId="182" fontId="96" fillId="0" borderId="50" xfId="68" applyNumberFormat="1" applyFont="1" applyBorder="1" applyAlignment="1">
      <alignment horizontal="center"/>
    </xf>
    <xf numFmtId="1" fontId="96" fillId="3" borderId="43" xfId="68" applyNumberFormat="1" applyFont="1" applyFill="1" applyBorder="1" applyAlignment="1">
      <alignment horizontal="center"/>
    </xf>
    <xf numFmtId="182" fontId="96" fillId="0" borderId="0" xfId="68" applyNumberFormat="1" applyFont="1" applyBorder="1" applyAlignment="1">
      <alignment horizontal="center"/>
    </xf>
    <xf numFmtId="0" fontId="18" fillId="0" borderId="0" xfId="1" quotePrefix="1" applyFill="1" applyBorder="1" applyAlignment="1" applyProtection="1">
      <alignment horizontal="center" wrapText="1"/>
      <protection locked="0"/>
    </xf>
    <xf numFmtId="164" fontId="6" fillId="4" borderId="12" xfId="0" applyNumberFormat="1" applyFont="1" applyFill="1" applyBorder="1" applyProtection="1">
      <protection locked="0"/>
    </xf>
    <xf numFmtId="10" fontId="91" fillId="28" borderId="32" xfId="0" applyNumberFormat="1" applyFont="1" applyFill="1" applyBorder="1" applyAlignment="1" applyProtection="1">
      <alignment horizontal="center" vertical="center"/>
      <protection locked="0"/>
    </xf>
    <xf numFmtId="10" fontId="91" fillId="28" borderId="37" xfId="0" applyNumberFormat="1" applyFont="1" applyFill="1" applyBorder="1" applyAlignment="1" applyProtection="1">
      <alignment horizontal="center"/>
      <protection locked="0"/>
    </xf>
    <xf numFmtId="0" fontId="99" fillId="28" borderId="7" xfId="0" applyFont="1" applyFill="1" applyBorder="1" applyAlignment="1" applyProtection="1">
      <alignment horizontal="center" vertical="center"/>
      <protection locked="0"/>
    </xf>
    <xf numFmtId="10" fontId="10" fillId="30" borderId="25" xfId="1" applyNumberFormat="1" applyFont="1" applyFill="1" applyBorder="1" applyAlignment="1" applyProtection="1">
      <alignment wrapText="1"/>
      <protection locked="0"/>
    </xf>
    <xf numFmtId="178" fontId="10" fillId="30" borderId="53" xfId="1" applyNumberFormat="1" applyFont="1" applyFill="1" applyBorder="1" applyAlignment="1" applyProtection="1">
      <alignment wrapText="1"/>
      <protection locked="0"/>
    </xf>
    <xf numFmtId="10" fontId="10" fillId="30" borderId="25" xfId="1" applyNumberFormat="1" applyFont="1" applyFill="1" applyBorder="1" applyAlignment="1" applyProtection="1">
      <protection locked="0"/>
    </xf>
    <xf numFmtId="178" fontId="10" fillId="30" borderId="53" xfId="1" applyNumberFormat="1" applyFont="1" applyFill="1" applyBorder="1" applyAlignment="1" applyProtection="1">
      <protection locked="0"/>
    </xf>
    <xf numFmtId="178" fontId="10" fillId="30" borderId="47" xfId="1" applyNumberFormat="1" applyFont="1" applyFill="1" applyBorder="1" applyAlignment="1" applyProtection="1">
      <protection locked="0"/>
    </xf>
    <xf numFmtId="10" fontId="10" fillId="30" borderId="25" xfId="1" applyNumberFormat="1" applyFont="1" applyFill="1" applyBorder="1" applyAlignment="1" applyProtection="1">
      <alignment horizontal="right" vertical="center"/>
      <protection locked="0"/>
    </xf>
    <xf numFmtId="10" fontId="10" fillId="30" borderId="53" xfId="1" applyNumberFormat="1" applyFont="1" applyFill="1" applyBorder="1" applyAlignment="1" applyProtection="1">
      <alignment horizontal="right" vertical="center"/>
      <protection locked="0"/>
    </xf>
    <xf numFmtId="178" fontId="19" fillId="30" borderId="55" xfId="1" applyNumberFormat="1" applyFont="1" applyFill="1" applyBorder="1" applyAlignment="1" applyProtection="1">
      <protection locked="0"/>
    </xf>
    <xf numFmtId="178" fontId="19" fillId="30" borderId="46" xfId="1" applyNumberFormat="1" applyFont="1" applyFill="1" applyBorder="1" applyAlignment="1" applyProtection="1">
      <protection locked="0"/>
    </xf>
    <xf numFmtId="175" fontId="64" fillId="30" borderId="50" xfId="0" applyNumberFormat="1" applyFont="1" applyFill="1" applyBorder="1" applyAlignment="1" applyProtection="1">
      <alignment horizontal="right"/>
    </xf>
    <xf numFmtId="0" fontId="93" fillId="4" borderId="16" xfId="68" applyFont="1" applyFill="1" applyBorder="1" applyAlignment="1">
      <alignment horizontal="center" vertical="center" wrapText="1"/>
    </xf>
    <xf numFmtId="9" fontId="91" fillId="28" borderId="32" xfId="0" applyNumberFormat="1" applyFont="1" applyFill="1" applyBorder="1" applyAlignment="1" applyProtection="1">
      <alignment horizontal="center" vertical="center" wrapText="1"/>
      <protection locked="0"/>
    </xf>
    <xf numFmtId="9" fontId="91" fillId="28" borderId="32" xfId="0" applyNumberFormat="1" applyFont="1" applyFill="1" applyBorder="1" applyAlignment="1" applyProtection="1">
      <alignment horizontal="center" vertical="center"/>
      <protection locked="0"/>
    </xf>
    <xf numFmtId="0" fontId="7" fillId="28" borderId="32" xfId="0" applyFont="1" applyFill="1" applyBorder="1" applyAlignment="1" applyProtection="1">
      <alignment horizontal="center" vertical="center"/>
      <protection locked="0"/>
    </xf>
    <xf numFmtId="0" fontId="6" fillId="28" borderId="32" xfId="0" applyFont="1" applyFill="1" applyBorder="1" applyProtection="1">
      <protection locked="0"/>
    </xf>
    <xf numFmtId="0" fontId="13" fillId="28" borderId="32" xfId="0" applyFont="1" applyFill="1" applyBorder="1" applyAlignment="1" applyProtection="1">
      <alignment horizontal="center" vertical="center"/>
      <protection locked="0"/>
    </xf>
    <xf numFmtId="10" fontId="7" fillId="28" borderId="32" xfId="0" applyNumberFormat="1" applyFont="1" applyFill="1" applyBorder="1" applyAlignment="1" applyProtection="1">
      <alignment horizontal="center"/>
      <protection locked="0"/>
    </xf>
    <xf numFmtId="10" fontId="6" fillId="28" borderId="32" xfId="0" applyNumberFormat="1" applyFont="1" applyFill="1" applyBorder="1" applyProtection="1">
      <protection locked="0"/>
    </xf>
    <xf numFmtId="9" fontId="6" fillId="28" borderId="32" xfId="0" applyNumberFormat="1" applyFont="1" applyFill="1" applyBorder="1" applyProtection="1">
      <protection locked="0"/>
    </xf>
    <xf numFmtId="173" fontId="6" fillId="28" borderId="32" xfId="0" applyNumberFormat="1" applyFont="1" applyFill="1" applyBorder="1" applyAlignment="1" applyProtection="1">
      <alignment wrapText="1"/>
      <protection locked="0"/>
    </xf>
    <xf numFmtId="0" fontId="13" fillId="28" borderId="32" xfId="0" applyFont="1" applyFill="1" applyBorder="1" applyAlignment="1" applyProtection="1">
      <alignment vertical="center" wrapText="1"/>
      <protection locked="0"/>
    </xf>
    <xf numFmtId="164" fontId="6" fillId="28" borderId="32" xfId="0" applyNumberFormat="1" applyFont="1" applyFill="1" applyBorder="1" applyProtection="1">
      <protection locked="0"/>
    </xf>
    <xf numFmtId="164" fontId="8" fillId="28" borderId="32" xfId="0" applyNumberFormat="1" applyFont="1" applyFill="1" applyBorder="1" applyProtection="1">
      <protection locked="0"/>
    </xf>
    <xf numFmtId="0" fontId="6" fillId="28" borderId="32" xfId="0" applyFont="1" applyFill="1" applyBorder="1" applyAlignment="1" applyProtection="1">
      <alignment horizontal="center" vertical="center"/>
      <protection locked="0"/>
    </xf>
    <xf numFmtId="167" fontId="6" fillId="28" borderId="32" xfId="0" applyNumberFormat="1" applyFont="1" applyFill="1" applyBorder="1" applyAlignment="1" applyProtection="1">
      <alignment horizontal="center" vertical="center"/>
    </xf>
    <xf numFmtId="10" fontId="6" fillId="28" borderId="32" xfId="0" applyNumberFormat="1" applyFont="1" applyFill="1" applyBorder="1" applyAlignment="1" applyProtection="1">
      <alignment horizontal="center" vertical="center"/>
      <protection locked="0"/>
    </xf>
    <xf numFmtId="10" fontId="6" fillId="28" borderId="32" xfId="0" applyNumberFormat="1" applyFont="1" applyFill="1" applyBorder="1" applyAlignment="1" applyProtection="1">
      <alignment horizontal="center"/>
      <protection locked="0"/>
    </xf>
    <xf numFmtId="9" fontId="13" fillId="28" borderId="32" xfId="0" applyNumberFormat="1" applyFont="1" applyFill="1" applyBorder="1" applyAlignment="1" applyProtection="1">
      <alignment horizontal="center" vertical="center"/>
      <protection locked="0"/>
    </xf>
    <xf numFmtId="0" fontId="13" fillId="0" borderId="46" xfId="0" applyFont="1" applyFill="1" applyBorder="1" applyAlignment="1" applyProtection="1">
      <alignment horizontal="center" wrapText="1"/>
      <protection locked="0"/>
    </xf>
    <xf numFmtId="0" fontId="91" fillId="28" borderId="32" xfId="0" applyFont="1" applyFill="1" applyBorder="1" applyAlignment="1" applyProtection="1">
      <alignment horizontal="center"/>
      <protection locked="0"/>
    </xf>
    <xf numFmtId="0" fontId="91" fillId="28" borderId="32" xfId="0" applyFont="1" applyFill="1" applyBorder="1" applyAlignment="1" applyProtection="1">
      <alignment horizontal="center" vertical="center"/>
      <protection locked="0"/>
    </xf>
    <xf numFmtId="183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Fill="1" applyBorder="1" applyAlignment="1" applyProtection="1">
      <alignment vertical="center" wrapText="1"/>
      <protection locked="0"/>
    </xf>
    <xf numFmtId="0" fontId="0" fillId="0" borderId="23" xfId="0" applyFill="1" applyBorder="1" applyAlignment="1" applyProtection="1">
      <alignment vertical="center" wrapText="1"/>
      <protection locked="0"/>
    </xf>
    <xf numFmtId="0" fontId="42" fillId="0" borderId="23" xfId="0" applyFont="1" applyFill="1" applyBorder="1" applyAlignment="1" applyProtection="1">
      <alignment horizontal="center" wrapText="1"/>
      <protection locked="0"/>
    </xf>
    <xf numFmtId="0" fontId="0" fillId="0" borderId="23" xfId="0" applyFill="1" applyBorder="1" applyProtection="1">
      <protection locked="0"/>
    </xf>
    <xf numFmtId="0" fontId="0" fillId="0" borderId="43" xfId="0" applyFill="1" applyBorder="1" applyAlignment="1" applyProtection="1">
      <alignment horizontal="center"/>
      <protection locked="0"/>
    </xf>
    <xf numFmtId="0" fontId="99" fillId="28" borderId="22" xfId="0" applyFont="1" applyFill="1" applyBorder="1" applyAlignment="1" applyProtection="1">
      <alignment horizontal="center"/>
      <protection locked="0"/>
    </xf>
    <xf numFmtId="0" fontId="91" fillId="28" borderId="36" xfId="0" applyFont="1" applyFill="1" applyBorder="1" applyAlignment="1" applyProtection="1">
      <alignment horizontal="center" vertical="center" wrapText="1"/>
      <protection locked="0"/>
    </xf>
    <xf numFmtId="0" fontId="40" fillId="0" borderId="43" xfId="0" applyFont="1" applyFill="1" applyBorder="1" applyAlignment="1" applyProtection="1">
      <alignment horizontal="center" vertical="center" wrapText="1"/>
      <protection locked="0"/>
    </xf>
    <xf numFmtId="0" fontId="101" fillId="0" borderId="7" xfId="1" applyFont="1" applyFill="1" applyBorder="1" applyAlignment="1" applyProtection="1">
      <alignment horizontal="center"/>
      <protection locked="0"/>
    </xf>
    <xf numFmtId="1" fontId="5" fillId="0" borderId="24" xfId="69" applyNumberFormat="1" applyFont="1" applyBorder="1" applyAlignment="1">
      <alignment horizontal="center" vertical="center"/>
    </xf>
    <xf numFmtId="1" fontId="5" fillId="0" borderId="2" xfId="69" applyNumberFormat="1" applyFont="1" applyBorder="1" applyAlignment="1">
      <alignment horizontal="center" vertical="center"/>
    </xf>
    <xf numFmtId="0" fontId="5" fillId="0" borderId="24" xfId="69" applyFont="1" applyBorder="1" applyAlignment="1">
      <alignment horizontal="justify" vertical="center"/>
    </xf>
    <xf numFmtId="0" fontId="5" fillId="0" borderId="2" xfId="69" applyFont="1" applyBorder="1" applyAlignment="1">
      <alignment horizontal="justify" vertical="center"/>
    </xf>
    <xf numFmtId="0" fontId="5" fillId="0" borderId="2" xfId="69" applyFont="1" applyFill="1" applyBorder="1" applyAlignment="1">
      <alignment horizontal="justify" vertical="center"/>
    </xf>
    <xf numFmtId="182" fontId="5" fillId="4" borderId="60" xfId="68" applyNumberFormat="1" applyFont="1" applyFill="1" applyBorder="1" applyAlignment="1">
      <alignment horizontal="center" vertical="center"/>
    </xf>
    <xf numFmtId="182" fontId="5" fillId="4" borderId="28" xfId="68" applyNumberFormat="1" applyFont="1" applyFill="1" applyBorder="1" applyAlignment="1">
      <alignment horizontal="center" vertical="center"/>
    </xf>
    <xf numFmtId="182" fontId="99" fillId="29" borderId="2" xfId="68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9" fontId="91" fillId="28" borderId="2" xfId="3" applyFont="1" applyFill="1" applyBorder="1" applyAlignment="1" applyProtection="1">
      <alignment horizontal="center" vertical="center" wrapText="1"/>
      <protection locked="0"/>
    </xf>
    <xf numFmtId="0" fontId="98" fillId="0" borderId="70" xfId="68" applyFont="1" applyBorder="1" applyAlignment="1">
      <alignment horizontal="center" vertical="center" wrapText="1"/>
    </xf>
    <xf numFmtId="0" fontId="98" fillId="0" borderId="76" xfId="68" applyFont="1" applyBorder="1" applyAlignment="1">
      <alignment horizontal="center" vertical="center" wrapText="1"/>
    </xf>
    <xf numFmtId="182" fontId="21" fillId="32" borderId="36" xfId="68" applyNumberFormat="1" applyFont="1" applyFill="1" applyBorder="1" applyAlignment="1">
      <alignment horizontal="center" vertical="center" wrapText="1"/>
    </xf>
    <xf numFmtId="182" fontId="21" fillId="32" borderId="41" xfId="68" applyNumberFormat="1" applyFont="1" applyFill="1" applyBorder="1" applyAlignment="1">
      <alignment horizontal="center" vertical="center" wrapText="1"/>
    </xf>
    <xf numFmtId="182" fontId="99" fillId="29" borderId="24" xfId="68" applyNumberFormat="1" applyFont="1" applyFill="1" applyBorder="1" applyAlignment="1">
      <alignment horizontal="center" vertical="center"/>
    </xf>
    <xf numFmtId="0" fontId="20" fillId="0" borderId="32" xfId="0" applyFont="1" applyFill="1" applyBorder="1" applyAlignment="1" applyProtection="1">
      <alignment horizontal="center" vertical="center"/>
      <protection locked="0"/>
    </xf>
    <xf numFmtId="1" fontId="6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0" fillId="4" borderId="38" xfId="0" applyNumberFormat="1" applyFill="1" applyBorder="1" applyAlignment="1" applyProtection="1">
      <alignment horizontal="center"/>
      <protection locked="0"/>
    </xf>
    <xf numFmtId="0" fontId="20" fillId="0" borderId="32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left" wrapText="1"/>
      <protection locked="0"/>
    </xf>
    <xf numFmtId="0" fontId="0" fillId="0" borderId="7" xfId="0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wrapText="1"/>
      <protection locked="0"/>
    </xf>
    <xf numFmtId="0" fontId="7" fillId="0" borderId="8" xfId="0" applyFont="1" applyFill="1" applyBorder="1" applyAlignment="1" applyProtection="1">
      <alignment horizontal="left" wrapText="1"/>
      <protection locked="0"/>
    </xf>
    <xf numFmtId="0" fontId="20" fillId="0" borderId="32" xfId="0" applyFont="1" applyFill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left" vertical="center" wrapText="1"/>
    </xf>
    <xf numFmtId="0" fontId="5" fillId="0" borderId="39" xfId="0" quotePrefix="1" applyFont="1" applyBorder="1" applyAlignment="1" applyProtection="1">
      <alignment horizontal="left" vertical="center" wrapText="1"/>
    </xf>
    <xf numFmtId="0" fontId="5" fillId="0" borderId="50" xfId="0" quotePrefix="1" applyFont="1" applyBorder="1" applyAlignment="1" applyProtection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67" fillId="0" borderId="12" xfId="0" applyFont="1" applyBorder="1" applyAlignment="1">
      <alignment horizontal="left" wrapText="1"/>
    </xf>
    <xf numFmtId="0" fontId="67" fillId="0" borderId="0" xfId="0" applyFont="1" applyBorder="1" applyAlignment="1">
      <alignment horizontal="left" wrapText="1"/>
    </xf>
    <xf numFmtId="0" fontId="67" fillId="0" borderId="29" xfId="0" applyFont="1" applyBorder="1" applyAlignment="1">
      <alignment horizontal="left" wrapText="1"/>
    </xf>
    <xf numFmtId="0" fontId="21" fillId="0" borderId="54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39" fillId="0" borderId="12" xfId="0" applyFont="1" applyBorder="1" applyAlignment="1">
      <alignment horizontal="left" vertical="center" wrapText="1"/>
    </xf>
    <xf numFmtId="0" fontId="66" fillId="0" borderId="0" xfId="0" applyFont="1" applyBorder="1" applyAlignment="1">
      <alignment horizontal="left" vertical="center" wrapText="1"/>
    </xf>
    <xf numFmtId="0" fontId="66" fillId="0" borderId="29" xfId="0" applyFont="1" applyBorder="1" applyAlignment="1">
      <alignment horizontal="left" vertical="center" wrapText="1"/>
    </xf>
    <xf numFmtId="0" fontId="67" fillId="0" borderId="12" xfId="0" applyFont="1" applyBorder="1" applyAlignment="1">
      <alignment horizontal="left" vertical="center" wrapText="1"/>
    </xf>
    <xf numFmtId="0" fontId="67" fillId="0" borderId="0" xfId="0" applyFont="1" applyBorder="1" applyAlignment="1">
      <alignment horizontal="left" vertical="center" wrapText="1"/>
    </xf>
    <xf numFmtId="0" fontId="67" fillId="0" borderId="29" xfId="0" applyFont="1" applyBorder="1" applyAlignment="1">
      <alignment horizontal="left" vertical="center" wrapText="1"/>
    </xf>
    <xf numFmtId="0" fontId="36" fillId="0" borderId="0" xfId="0" applyFont="1" applyBorder="1" applyAlignment="1" applyProtection="1">
      <alignment horizontal="center" vertical="center" wrapText="1"/>
    </xf>
    <xf numFmtId="0" fontId="5" fillId="0" borderId="38" xfId="0" quotePrefix="1" applyFont="1" applyFill="1" applyBorder="1" applyAlignment="1" applyProtection="1">
      <alignment horizontal="left" vertical="center" wrapText="1"/>
    </xf>
    <xf numFmtId="0" fontId="5" fillId="0" borderId="39" xfId="0" quotePrefix="1" applyFont="1" applyFill="1" applyBorder="1" applyAlignment="1" applyProtection="1">
      <alignment horizontal="left" vertical="center" wrapText="1"/>
    </xf>
    <xf numFmtId="0" fontId="18" fillId="0" borderId="38" xfId="1" quotePrefix="1" applyFill="1" applyBorder="1" applyAlignment="1" applyProtection="1">
      <alignment horizontal="center" vertical="center" wrapText="1"/>
    </xf>
    <xf numFmtId="0" fontId="18" fillId="0" borderId="39" xfId="1" quotePrefix="1" applyFill="1" applyBorder="1" applyAlignment="1" applyProtection="1">
      <alignment horizontal="center" vertical="center" wrapText="1"/>
    </xf>
    <xf numFmtId="0" fontId="18" fillId="0" borderId="50" xfId="1" quotePrefix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left" vertical="center" wrapText="1"/>
    </xf>
    <xf numFmtId="0" fontId="5" fillId="0" borderId="50" xfId="0" quotePrefix="1" applyFont="1" applyFill="1" applyBorder="1" applyAlignment="1" applyProtection="1">
      <alignment horizontal="left" vertical="center" wrapText="1"/>
    </xf>
    <xf numFmtId="0" fontId="5" fillId="0" borderId="38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 wrapText="1"/>
    </xf>
    <xf numFmtId="182" fontId="6" fillId="4" borderId="6" xfId="4" applyNumberFormat="1" applyFont="1" applyFill="1" applyBorder="1" applyAlignment="1" applyProtection="1">
      <alignment horizontal="right" vertical="center" wrapText="1"/>
      <protection locked="0"/>
    </xf>
    <xf numFmtId="182" fontId="6" fillId="4" borderId="7" xfId="4" applyNumberFormat="1" applyFont="1" applyFill="1" applyBorder="1" applyAlignment="1" applyProtection="1">
      <alignment horizontal="right" vertical="center" wrapText="1"/>
      <protection locked="0"/>
    </xf>
    <xf numFmtId="182" fontId="6" fillId="4" borderId="8" xfId="4" applyNumberFormat="1" applyFont="1" applyFill="1" applyBorder="1" applyAlignment="1" applyProtection="1">
      <alignment horizontal="right" vertical="center" wrapText="1"/>
      <protection locked="0"/>
    </xf>
    <xf numFmtId="0" fontId="40" fillId="31" borderId="77" xfId="0" applyFont="1" applyFill="1" applyBorder="1" applyAlignment="1" applyProtection="1">
      <alignment horizontal="center" vertical="center"/>
      <protection locked="0"/>
    </xf>
    <xf numFmtId="0" fontId="40" fillId="31" borderId="78" xfId="0" applyFont="1" applyFill="1" applyBorder="1" applyAlignment="1" applyProtection="1">
      <alignment horizontal="center" vertical="center"/>
      <protection locked="0"/>
    </xf>
    <xf numFmtId="0" fontId="37" fillId="0" borderId="0" xfId="1" applyFont="1" applyFill="1" applyBorder="1" applyAlignment="1" applyProtection="1">
      <alignment horizontal="left" vertical="center" wrapText="1"/>
      <protection locked="0"/>
    </xf>
    <xf numFmtId="0" fontId="19" fillId="30" borderId="3" xfId="1" applyFont="1" applyFill="1" applyBorder="1" applyAlignment="1" applyProtection="1">
      <alignment horizontal="left" vertical="center" wrapText="1"/>
      <protection locked="0"/>
    </xf>
    <xf numFmtId="0" fontId="19" fillId="30" borderId="15" xfId="1" applyFont="1" applyFill="1" applyBorder="1" applyAlignment="1" applyProtection="1">
      <alignment horizontal="left" vertical="center" wrapText="1"/>
      <protection locked="0"/>
    </xf>
    <xf numFmtId="0" fontId="19" fillId="30" borderId="3" xfId="1" applyFont="1" applyFill="1" applyBorder="1" applyAlignment="1" applyProtection="1">
      <alignment horizontal="center" vertical="center" wrapText="1"/>
      <protection locked="0"/>
    </xf>
    <xf numFmtId="0" fontId="19" fillId="30" borderId="15" xfId="1" applyFont="1" applyFill="1" applyBorder="1" applyAlignment="1" applyProtection="1">
      <alignment horizontal="center" vertical="center" wrapText="1"/>
      <protection locked="0"/>
    </xf>
    <xf numFmtId="0" fontId="10" fillId="30" borderId="40" xfId="1" applyFont="1" applyFill="1" applyBorder="1" applyAlignment="1" applyProtection="1">
      <alignment horizontal="left"/>
      <protection locked="0"/>
    </xf>
    <xf numFmtId="0" fontId="10" fillId="30" borderId="7" xfId="1" applyFont="1" applyFill="1" applyBorder="1" applyAlignment="1" applyProtection="1">
      <alignment horizontal="left"/>
      <protection locked="0"/>
    </xf>
    <xf numFmtId="0" fontId="10" fillId="30" borderId="57" xfId="1" applyFont="1" applyFill="1" applyBorder="1" applyAlignment="1" applyProtection="1">
      <alignment horizontal="left"/>
      <protection locked="0"/>
    </xf>
    <xf numFmtId="0" fontId="10" fillId="30" borderId="47" xfId="1" applyFont="1" applyFill="1" applyBorder="1" applyAlignment="1" applyProtection="1">
      <alignment horizontal="left"/>
      <protection locked="0"/>
    </xf>
    <xf numFmtId="0" fontId="6" fillId="0" borderId="18" xfId="0" applyFont="1" applyFill="1" applyBorder="1" applyAlignment="1" applyProtection="1">
      <alignment horizontal="center" wrapText="1"/>
      <protection locked="0"/>
    </xf>
    <xf numFmtId="0" fontId="6" fillId="0" borderId="59" xfId="0" applyFont="1" applyFill="1" applyBorder="1" applyAlignment="1" applyProtection="1">
      <alignment horizontal="center" wrapText="1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7" xfId="0" applyFont="1" applyFill="1" applyBorder="1" applyAlignment="1" applyProtection="1">
      <alignment horizontal="left"/>
      <protection locked="0"/>
    </xf>
    <xf numFmtId="0" fontId="6" fillId="0" borderId="8" xfId="0" applyFont="1" applyFill="1" applyBorder="1" applyAlignment="1" applyProtection="1">
      <alignment horizontal="left"/>
      <protection locked="0"/>
    </xf>
    <xf numFmtId="0" fontId="38" fillId="0" borderId="0" xfId="1" applyFont="1" applyFill="1" applyBorder="1" applyAlignment="1" applyProtection="1">
      <alignment horizontal="left" vertical="center" wrapText="1"/>
      <protection locked="0"/>
    </xf>
    <xf numFmtId="0" fontId="43" fillId="3" borderId="38" xfId="0" applyFont="1" applyFill="1" applyBorder="1" applyAlignment="1" applyProtection="1">
      <alignment horizontal="center" vertical="center" wrapText="1"/>
      <protection locked="0"/>
    </xf>
    <xf numFmtId="0" fontId="43" fillId="3" borderId="39" xfId="0" applyFont="1" applyFill="1" applyBorder="1" applyAlignment="1" applyProtection="1">
      <alignment horizontal="center" vertical="center" wrapText="1"/>
      <protection locked="0"/>
    </xf>
    <xf numFmtId="0" fontId="43" fillId="3" borderId="41" xfId="0" applyFont="1" applyFill="1" applyBorder="1" applyAlignment="1" applyProtection="1">
      <alignment horizontal="center" vertical="center" wrapText="1"/>
      <protection locked="0"/>
    </xf>
    <xf numFmtId="164" fontId="42" fillId="3" borderId="35" xfId="0" applyNumberFormat="1" applyFont="1" applyFill="1" applyBorder="1" applyAlignment="1" applyProtection="1">
      <alignment horizontal="center"/>
    </xf>
    <xf numFmtId="164" fontId="42" fillId="3" borderId="41" xfId="0" applyNumberFormat="1" applyFont="1" applyFill="1" applyBorder="1" applyAlignment="1" applyProtection="1">
      <alignment horizontal="center"/>
    </xf>
    <xf numFmtId="0" fontId="38" fillId="0" borderId="44" xfId="1" applyFont="1" applyFill="1" applyBorder="1" applyAlignment="1" applyProtection="1">
      <alignment horizontal="left" vertical="center" wrapText="1"/>
      <protection locked="0"/>
    </xf>
    <xf numFmtId="0" fontId="10" fillId="30" borderId="58" xfId="1" applyFont="1" applyFill="1" applyBorder="1" applyAlignment="1" applyProtection="1">
      <alignment horizontal="left" wrapText="1"/>
      <protection locked="0"/>
    </xf>
    <xf numFmtId="0" fontId="10" fillId="30" borderId="10" xfId="1" applyFont="1" applyFill="1" applyBorder="1" applyAlignment="1" applyProtection="1">
      <alignment horizontal="left" wrapText="1"/>
      <protection locked="0"/>
    </xf>
    <xf numFmtId="0" fontId="10" fillId="30" borderId="57" xfId="1" applyFont="1" applyFill="1" applyBorder="1" applyAlignment="1" applyProtection="1">
      <alignment horizontal="left" vertical="center" wrapText="1"/>
      <protection locked="0"/>
    </xf>
    <xf numFmtId="0" fontId="10" fillId="30" borderId="47" xfId="1" applyFont="1" applyFill="1" applyBorder="1" applyAlignment="1" applyProtection="1">
      <alignment horizontal="left" vertical="center" wrapText="1"/>
      <protection locked="0"/>
    </xf>
    <xf numFmtId="0" fontId="19" fillId="30" borderId="38" xfId="1" applyFont="1" applyFill="1" applyBorder="1" applyAlignment="1" applyProtection="1">
      <alignment horizontal="left" vertical="center" wrapText="1"/>
      <protection locked="0"/>
    </xf>
    <xf numFmtId="0" fontId="19" fillId="30" borderId="39" xfId="1" applyFont="1" applyFill="1" applyBorder="1" applyAlignment="1" applyProtection="1">
      <alignment horizontal="left" vertical="center" wrapText="1"/>
      <protection locked="0"/>
    </xf>
    <xf numFmtId="0" fontId="47" fillId="4" borderId="54" xfId="0" applyFont="1" applyFill="1" applyBorder="1" applyAlignment="1" applyProtection="1">
      <alignment horizontal="center"/>
      <protection locked="0"/>
    </xf>
    <xf numFmtId="0" fontId="47" fillId="4" borderId="44" xfId="0" applyFont="1" applyFill="1" applyBorder="1" applyAlignment="1" applyProtection="1">
      <alignment horizontal="center"/>
      <protection locked="0"/>
    </xf>
    <xf numFmtId="0" fontId="47" fillId="4" borderId="52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24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left" vertical="center" wrapText="1"/>
    </xf>
    <xf numFmtId="0" fontId="10" fillId="30" borderId="40" xfId="1" applyFont="1" applyFill="1" applyBorder="1" applyAlignment="1" applyProtection="1">
      <alignment horizontal="left" wrapText="1"/>
      <protection locked="0"/>
    </xf>
    <xf numFmtId="0" fontId="10" fillId="30" borderId="7" xfId="1" applyFont="1" applyFill="1" applyBorder="1" applyAlignment="1" applyProtection="1">
      <alignment horizontal="left" wrapText="1"/>
      <protection locked="0"/>
    </xf>
    <xf numFmtId="0" fontId="13" fillId="4" borderId="38" xfId="0" applyFont="1" applyFill="1" applyBorder="1" applyAlignment="1" applyProtection="1">
      <alignment horizontal="center" vertical="center"/>
      <protection locked="0"/>
    </xf>
    <xf numFmtId="0" fontId="13" fillId="4" borderId="39" xfId="0" applyFont="1" applyFill="1" applyBorder="1" applyAlignment="1" applyProtection="1">
      <alignment horizontal="center" vertical="center"/>
      <protection locked="0"/>
    </xf>
    <xf numFmtId="0" fontId="6" fillId="4" borderId="27" xfId="0" applyFont="1" applyFill="1" applyBorder="1" applyAlignment="1" applyProtection="1">
      <alignment horizontal="center" vertical="center" wrapText="1"/>
      <protection locked="0"/>
    </xf>
    <xf numFmtId="0" fontId="6" fillId="4" borderId="18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182" fontId="6" fillId="4" borderId="2" xfId="4" applyNumberFormat="1" applyFont="1" applyFill="1" applyBorder="1" applyAlignment="1" applyProtection="1">
      <alignment horizontal="right" vertical="center" wrapText="1"/>
    </xf>
    <xf numFmtId="0" fontId="0" fillId="0" borderId="40" xfId="0" applyFill="1" applyBorder="1" applyAlignment="1" applyProtection="1">
      <alignment horizontal="left" vertical="center" wrapText="1"/>
      <protection locked="0"/>
    </xf>
    <xf numFmtId="0" fontId="0" fillId="0" borderId="7" xfId="0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73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left" vertical="center" wrapText="1"/>
      <protection locked="0"/>
    </xf>
    <xf numFmtId="0" fontId="6" fillId="0" borderId="47" xfId="0" applyFont="1" applyFill="1" applyBorder="1" applyAlignment="1" applyProtection="1">
      <alignment horizontal="left" vertical="center" wrapText="1"/>
      <protection locked="0"/>
    </xf>
    <xf numFmtId="0" fontId="6" fillId="0" borderId="53" xfId="0" applyFont="1" applyFill="1" applyBorder="1" applyAlignment="1" applyProtection="1">
      <alignment horizontal="left" vertical="center" wrapText="1"/>
      <protection locked="0"/>
    </xf>
    <xf numFmtId="0" fontId="41" fillId="0" borderId="25" xfId="0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41" fillId="0" borderId="7" xfId="0" applyFont="1" applyFill="1" applyBorder="1" applyAlignment="1" applyProtection="1">
      <alignment horizontal="center" vertical="center" wrapText="1"/>
      <protection locked="0"/>
    </xf>
    <xf numFmtId="0" fontId="41" fillId="0" borderId="3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left" wrapText="1"/>
      <protection locked="0"/>
    </xf>
    <xf numFmtId="0" fontId="6" fillId="0" borderId="10" xfId="0" applyFont="1" applyFill="1" applyBorder="1" applyAlignment="1" applyProtection="1">
      <alignment horizontal="left" wrapText="1"/>
      <protection locked="0"/>
    </xf>
    <xf numFmtId="0" fontId="18" fillId="0" borderId="47" xfId="1" applyFill="1" applyBorder="1" applyAlignment="1" applyProtection="1">
      <alignment horizontal="center" vertical="center" wrapText="1"/>
      <protection locked="0"/>
    </xf>
    <xf numFmtId="0" fontId="18" fillId="0" borderId="53" xfId="1" applyFill="1" applyBorder="1" applyAlignment="1" applyProtection="1">
      <alignment horizontal="center" vertical="center" wrapText="1"/>
      <protection locked="0"/>
    </xf>
    <xf numFmtId="0" fontId="18" fillId="0" borderId="10" xfId="1" applyFill="1" applyBorder="1" applyAlignment="1" applyProtection="1">
      <alignment horizontal="center" vertical="center" wrapText="1"/>
      <protection locked="0"/>
    </xf>
    <xf numFmtId="0" fontId="18" fillId="0" borderId="11" xfId="1" applyFill="1" applyBorder="1" applyAlignment="1" applyProtection="1">
      <alignment horizontal="center" vertical="center" wrapText="1"/>
      <protection locked="0"/>
    </xf>
    <xf numFmtId="0" fontId="13" fillId="0" borderId="27" xfId="0" applyFont="1" applyFill="1" applyBorder="1" applyAlignment="1" applyProtection="1">
      <alignment horizontal="center" wrapText="1"/>
      <protection locked="0"/>
    </xf>
    <xf numFmtId="0" fontId="13" fillId="0" borderId="18" xfId="0" applyFont="1" applyFill="1" applyBorder="1" applyAlignment="1" applyProtection="1">
      <alignment horizontal="center" wrapText="1"/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59" xfId="0" applyFont="1" applyFill="1" applyBorder="1" applyAlignment="1" applyProtection="1">
      <alignment horizontal="center"/>
      <protection locked="0"/>
    </xf>
    <xf numFmtId="164" fontId="6" fillId="0" borderId="6" xfId="0" applyNumberFormat="1" applyFont="1" applyFill="1" applyBorder="1" applyAlignment="1" applyProtection="1">
      <alignment horizontal="center"/>
    </xf>
    <xf numFmtId="164" fontId="6" fillId="0" borderId="7" xfId="0" applyNumberFormat="1" applyFont="1" applyFill="1" applyBorder="1" applyAlignment="1" applyProtection="1">
      <alignment horizontal="center"/>
    </xf>
    <xf numFmtId="164" fontId="6" fillId="0" borderId="30" xfId="0" applyNumberFormat="1" applyFont="1" applyFill="1" applyBorder="1" applyAlignment="1" applyProtection="1">
      <alignment horizontal="center"/>
    </xf>
    <xf numFmtId="164" fontId="6" fillId="0" borderId="26" xfId="0" applyNumberFormat="1" applyFont="1" applyFill="1" applyBorder="1" applyAlignment="1" applyProtection="1">
      <alignment horizontal="center"/>
    </xf>
    <xf numFmtId="164" fontId="6" fillId="0" borderId="21" xfId="0" applyNumberFormat="1" applyFont="1" applyFill="1" applyBorder="1" applyAlignment="1" applyProtection="1">
      <alignment horizontal="center"/>
    </xf>
    <xf numFmtId="164" fontId="6" fillId="0" borderId="22" xfId="0" applyNumberFormat="1" applyFont="1" applyFill="1" applyBorder="1" applyAlignment="1" applyProtection="1">
      <alignment horizontal="center"/>
    </xf>
    <xf numFmtId="164" fontId="6" fillId="30" borderId="6" xfId="2" applyFont="1" applyFill="1" applyBorder="1" applyAlignment="1" applyProtection="1">
      <alignment horizontal="center"/>
    </xf>
    <xf numFmtId="164" fontId="6" fillId="30" borderId="7" xfId="2" applyFont="1" applyFill="1" applyBorder="1" applyAlignment="1" applyProtection="1">
      <alignment horizontal="center"/>
    </xf>
    <xf numFmtId="164" fontId="6" fillId="30" borderId="30" xfId="2" applyFont="1" applyFill="1" applyBorder="1" applyAlignment="1" applyProtection="1">
      <alignment horizontal="center"/>
    </xf>
    <xf numFmtId="164" fontId="6" fillId="30" borderId="6" xfId="2" applyFont="1" applyFill="1" applyBorder="1" applyAlignment="1" applyProtection="1">
      <alignment horizontal="center" vertical="center"/>
    </xf>
    <xf numFmtId="164" fontId="6" fillId="30" borderId="7" xfId="2" applyFont="1" applyFill="1" applyBorder="1" applyAlignment="1" applyProtection="1">
      <alignment horizontal="center" vertical="center"/>
    </xf>
    <xf numFmtId="164" fontId="6" fillId="30" borderId="30" xfId="2" applyFont="1" applyFill="1" applyBorder="1" applyAlignment="1" applyProtection="1">
      <alignment horizontal="center" vertical="center"/>
    </xf>
    <xf numFmtId="164" fontId="6" fillId="30" borderId="26" xfId="2" applyFont="1" applyFill="1" applyBorder="1" applyAlignment="1" applyProtection="1">
      <alignment horizontal="center"/>
    </xf>
    <xf numFmtId="164" fontId="6" fillId="30" borderId="21" xfId="2" applyFont="1" applyFill="1" applyBorder="1" applyAlignment="1" applyProtection="1">
      <alignment horizontal="center"/>
    </xf>
    <xf numFmtId="164" fontId="6" fillId="30" borderId="22" xfId="2" applyFont="1" applyFill="1" applyBorder="1" applyAlignment="1" applyProtection="1">
      <alignment horizontal="center"/>
    </xf>
    <xf numFmtId="175" fontId="6" fillId="30" borderId="55" xfId="0" applyNumberFormat="1" applyFont="1" applyFill="1" applyBorder="1" applyAlignment="1" applyProtection="1">
      <alignment horizontal="center"/>
    </xf>
    <xf numFmtId="175" fontId="6" fillId="30" borderId="39" xfId="0" applyNumberFormat="1" applyFont="1" applyFill="1" applyBorder="1" applyAlignment="1" applyProtection="1">
      <alignment horizontal="center"/>
    </xf>
    <xf numFmtId="175" fontId="6" fillId="30" borderId="50" xfId="0" applyNumberFormat="1" applyFont="1" applyFill="1" applyBorder="1" applyAlignment="1" applyProtection="1">
      <alignment horizontal="center"/>
    </xf>
    <xf numFmtId="3" fontId="6" fillId="30" borderId="55" xfId="0" applyNumberFormat="1" applyFont="1" applyFill="1" applyBorder="1" applyAlignment="1" applyProtection="1">
      <alignment horizontal="center"/>
    </xf>
    <xf numFmtId="3" fontId="6" fillId="30" borderId="39" xfId="0" applyNumberFormat="1" applyFont="1" applyFill="1" applyBorder="1" applyAlignment="1" applyProtection="1">
      <alignment horizontal="center"/>
    </xf>
    <xf numFmtId="3" fontId="6" fillId="30" borderId="50" xfId="0" applyNumberFormat="1" applyFont="1" applyFill="1" applyBorder="1" applyAlignment="1" applyProtection="1">
      <alignment horizontal="center"/>
    </xf>
    <xf numFmtId="0" fontId="5" fillId="0" borderId="7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alignment horizontal="left" wrapText="1"/>
      <protection locked="0"/>
    </xf>
    <xf numFmtId="0" fontId="6" fillId="0" borderId="7" xfId="0" applyFont="1" applyFill="1" applyBorder="1" applyAlignment="1" applyProtection="1">
      <alignment horizontal="left" wrapText="1"/>
      <protection locked="0"/>
    </xf>
    <xf numFmtId="0" fontId="6" fillId="0" borderId="8" xfId="0" applyFont="1" applyFill="1" applyBorder="1" applyAlignment="1" applyProtection="1">
      <alignment horizontal="left" wrapText="1"/>
      <protection locked="0"/>
    </xf>
    <xf numFmtId="0" fontId="13" fillId="0" borderId="54" xfId="0" applyFont="1" applyFill="1" applyBorder="1" applyAlignment="1" applyProtection="1">
      <alignment horizontal="left" vertical="top" wrapText="1"/>
      <protection locked="0"/>
    </xf>
    <xf numFmtId="0" fontId="13" fillId="0" borderId="44" xfId="0" applyFont="1" applyFill="1" applyBorder="1" applyAlignment="1" applyProtection="1">
      <alignment horizontal="left" vertical="top" wrapText="1"/>
      <protection locked="0"/>
    </xf>
    <xf numFmtId="0" fontId="13" fillId="0" borderId="52" xfId="0" applyFont="1" applyFill="1" applyBorder="1" applyAlignment="1" applyProtection="1">
      <alignment horizontal="left" vertical="top" wrapText="1"/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0" borderId="11" xfId="0" applyFont="1" applyFill="1" applyBorder="1" applyAlignment="1" applyProtection="1">
      <alignment horizontal="left"/>
      <protection locked="0"/>
    </xf>
    <xf numFmtId="0" fontId="13" fillId="0" borderId="39" xfId="0" applyFont="1" applyFill="1" applyBorder="1" applyAlignment="1" applyProtection="1">
      <alignment horizontal="center" wrapText="1"/>
      <protection locked="0"/>
    </xf>
    <xf numFmtId="0" fontId="13" fillId="0" borderId="50" xfId="0" applyFont="1" applyFill="1" applyBorder="1" applyAlignment="1" applyProtection="1">
      <alignment horizontal="center" wrapText="1"/>
      <protection locked="0"/>
    </xf>
    <xf numFmtId="0" fontId="6" fillId="0" borderId="40" xfId="0" applyFont="1" applyFill="1" applyBorder="1" applyAlignment="1" applyProtection="1">
      <alignment horizontal="right"/>
      <protection locked="0"/>
    </xf>
    <xf numFmtId="0" fontId="6" fillId="0" borderId="7" xfId="0" applyFont="1" applyFill="1" applyBorder="1" applyAlignment="1" applyProtection="1">
      <alignment horizontal="right"/>
      <protection locked="0"/>
    </xf>
    <xf numFmtId="0" fontId="6" fillId="0" borderId="8" xfId="0" applyFont="1" applyFill="1" applyBorder="1" applyAlignment="1" applyProtection="1">
      <alignment horizontal="right"/>
      <protection locked="0"/>
    </xf>
    <xf numFmtId="0" fontId="6" fillId="0" borderId="39" xfId="0" applyFont="1" applyFill="1" applyBorder="1" applyAlignment="1" applyProtection="1">
      <alignment horizontal="center"/>
      <protection locked="0"/>
    </xf>
    <xf numFmtId="0" fontId="6" fillId="0" borderId="50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7" fillId="0" borderId="30" xfId="0" applyFont="1" applyFill="1" applyBorder="1" applyAlignment="1" applyProtection="1">
      <alignment horizontal="center"/>
      <protection locked="0"/>
    </xf>
    <xf numFmtId="164" fontId="6" fillId="0" borderId="6" xfId="0" applyNumberFormat="1" applyFont="1" applyFill="1" applyBorder="1" applyAlignment="1" applyProtection="1">
      <alignment horizontal="center" vertical="center"/>
    </xf>
    <xf numFmtId="164" fontId="6" fillId="0" borderId="7" xfId="0" applyNumberFormat="1" applyFont="1" applyFill="1" applyBorder="1" applyAlignment="1" applyProtection="1">
      <alignment horizontal="center" vertical="center"/>
    </xf>
    <xf numFmtId="164" fontId="6" fillId="0" borderId="30" xfId="0" applyNumberFormat="1" applyFont="1" applyFill="1" applyBorder="1" applyAlignment="1" applyProtection="1">
      <alignment horizontal="center" vertical="center"/>
    </xf>
    <xf numFmtId="0" fontId="92" fillId="0" borderId="7" xfId="1" applyFont="1" applyFill="1" applyBorder="1" applyAlignment="1" applyProtection="1">
      <alignment horizontal="left" vertical="center" wrapText="1"/>
      <protection locked="0"/>
    </xf>
    <xf numFmtId="0" fontId="92" fillId="0" borderId="8" xfId="1" applyFont="1" applyFill="1" applyBorder="1" applyAlignment="1" applyProtection="1">
      <alignment horizontal="left" vertical="center" wrapText="1"/>
      <protection locked="0"/>
    </xf>
    <xf numFmtId="0" fontId="19" fillId="0" borderId="47" xfId="0" applyFont="1" applyFill="1" applyBorder="1" applyAlignment="1" applyProtection="1">
      <alignment horizontal="center" vertical="center" wrapText="1"/>
      <protection locked="0"/>
    </xf>
    <xf numFmtId="0" fontId="19" fillId="0" borderId="53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48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11" xfId="0" applyFont="1" applyFill="1" applyBorder="1" applyAlignment="1" applyProtection="1">
      <alignment horizontal="center" vertical="center" wrapText="1"/>
      <protection locked="0"/>
    </xf>
    <xf numFmtId="9" fontId="5" fillId="0" borderId="7" xfId="0" applyNumberFormat="1" applyFont="1" applyFill="1" applyBorder="1" applyAlignment="1" applyProtection="1">
      <alignment horizontal="left" vertical="center" wrapText="1"/>
      <protection locked="0"/>
    </xf>
    <xf numFmtId="9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center" wrapText="1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6" fillId="0" borderId="10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10" fontId="6" fillId="0" borderId="9" xfId="0" applyNumberFormat="1" applyFont="1" applyFill="1" applyBorder="1" applyAlignment="1" applyProtection="1">
      <alignment horizontal="left" wrapText="1"/>
      <protection locked="0"/>
    </xf>
    <xf numFmtId="10" fontId="6" fillId="0" borderId="10" xfId="0" applyNumberFormat="1" applyFont="1" applyFill="1" applyBorder="1" applyAlignment="1" applyProtection="1">
      <alignment horizontal="left" wrapText="1"/>
      <protection locked="0"/>
    </xf>
    <xf numFmtId="10" fontId="6" fillId="0" borderId="11" xfId="0" applyNumberFormat="1" applyFont="1" applyFill="1" applyBorder="1" applyAlignment="1" applyProtection="1">
      <alignment horizontal="left" wrapText="1"/>
      <protection locked="0"/>
    </xf>
    <xf numFmtId="0" fontId="6" fillId="0" borderId="11" xfId="0" applyFont="1" applyFill="1" applyBorder="1" applyAlignment="1" applyProtection="1">
      <alignment horizontal="left" wrapText="1"/>
      <protection locked="0"/>
    </xf>
    <xf numFmtId="0" fontId="10" fillId="0" borderId="6" xfId="0" applyFont="1" applyFill="1" applyBorder="1" applyAlignment="1" applyProtection="1">
      <alignment horizontal="left" wrapText="1"/>
      <protection locked="0"/>
    </xf>
    <xf numFmtId="0" fontId="10" fillId="0" borderId="7" xfId="0" applyFont="1" applyFill="1" applyBorder="1" applyAlignment="1" applyProtection="1">
      <alignment horizontal="left" wrapText="1"/>
      <protection locked="0"/>
    </xf>
    <xf numFmtId="0" fontId="10" fillId="0" borderId="8" xfId="0" applyFont="1" applyFill="1" applyBorder="1" applyAlignment="1" applyProtection="1">
      <alignment horizontal="left" wrapText="1"/>
      <protection locked="0"/>
    </xf>
    <xf numFmtId="9" fontId="91" fillId="28" borderId="32" xfId="0" applyNumberFormat="1" applyFont="1" applyFill="1" applyBorder="1" applyAlignment="1" applyProtection="1">
      <alignment horizontal="center" vertical="center"/>
      <protection locked="0"/>
    </xf>
    <xf numFmtId="0" fontId="5" fillId="0" borderId="47" xfId="0" applyFont="1" applyFill="1" applyBorder="1" applyAlignment="1" applyProtection="1">
      <alignment horizontal="center" vertical="center" wrapText="1"/>
      <protection locked="0"/>
    </xf>
    <xf numFmtId="0" fontId="20" fillId="0" borderId="47" xfId="0" applyFont="1" applyFill="1" applyBorder="1" applyAlignment="1" applyProtection="1">
      <alignment horizontal="center" vertical="center" wrapText="1"/>
      <protection locked="0"/>
    </xf>
    <xf numFmtId="0" fontId="20" fillId="0" borderId="53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48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20" fillId="0" borderId="32" xfId="0" applyFont="1" applyFill="1" applyBorder="1" applyAlignment="1" applyProtection="1">
      <alignment horizontal="center" vertical="center"/>
      <protection locked="0"/>
    </xf>
    <xf numFmtId="164" fontId="6" fillId="0" borderId="6" xfId="2" applyFont="1" applyFill="1" applyBorder="1" applyAlignment="1" applyProtection="1">
      <alignment horizontal="center"/>
    </xf>
    <xf numFmtId="164" fontId="6" fillId="0" borderId="7" xfId="2" applyFont="1" applyFill="1" applyBorder="1" applyAlignment="1" applyProtection="1">
      <alignment horizontal="center"/>
    </xf>
    <xf numFmtId="164" fontId="6" fillId="0" borderId="8" xfId="2" applyFont="1" applyFill="1" applyBorder="1" applyAlignment="1" applyProtection="1">
      <alignment horizontal="center"/>
    </xf>
    <xf numFmtId="0" fontId="20" fillId="0" borderId="47" xfId="0" applyFont="1" applyFill="1" applyBorder="1" applyAlignment="1" applyProtection="1">
      <alignment horizontal="left" vertical="center" wrapText="1"/>
      <protection locked="0"/>
    </xf>
    <xf numFmtId="0" fontId="0" fillId="0" borderId="47" xfId="0" applyFill="1" applyBorder="1" applyAlignment="1" applyProtection="1">
      <alignment horizontal="left" vertical="center" wrapText="1"/>
      <protection locked="0"/>
    </xf>
    <xf numFmtId="0" fontId="0" fillId="0" borderId="53" xfId="0" applyFill="1" applyBorder="1" applyAlignment="1" applyProtection="1">
      <alignment horizontal="left" vertical="center" wrapText="1"/>
      <protection locked="0"/>
    </xf>
    <xf numFmtId="0" fontId="0" fillId="0" borderId="10" xfId="0" applyFill="1" applyBorder="1" applyAlignment="1" applyProtection="1">
      <alignment horizontal="left" vertical="center" wrapText="1"/>
      <protection locked="0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6" fillId="0" borderId="27" xfId="0" applyFont="1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horizontal="left" vertical="center" wrapText="1"/>
      <protection locked="0"/>
    </xf>
    <xf numFmtId="0" fontId="7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25" xfId="0" applyFont="1" applyFill="1" applyBorder="1" applyAlignment="1" applyProtection="1">
      <alignment horizontal="left" vertical="center" wrapText="1"/>
      <protection locked="0"/>
    </xf>
    <xf numFmtId="0" fontId="7" fillId="0" borderId="47" xfId="0" applyFont="1" applyFill="1" applyBorder="1" applyAlignment="1" applyProtection="1">
      <alignment horizontal="left" vertical="center" wrapText="1"/>
      <protection locked="0"/>
    </xf>
    <xf numFmtId="0" fontId="7" fillId="0" borderId="53" xfId="0" applyFont="1" applyFill="1" applyBorder="1" applyAlignment="1" applyProtection="1">
      <alignment horizontal="left" vertical="center" wrapText="1"/>
      <protection locked="0"/>
    </xf>
    <xf numFmtId="0" fontId="13" fillId="0" borderId="38" xfId="0" applyFont="1" applyFill="1" applyBorder="1" applyAlignment="1" applyProtection="1">
      <alignment horizontal="center"/>
      <protection locked="0"/>
    </xf>
    <xf numFmtId="0" fontId="13" fillId="0" borderId="39" xfId="0" applyFont="1" applyFill="1" applyBorder="1" applyAlignment="1" applyProtection="1">
      <alignment horizontal="center"/>
      <protection locked="0"/>
    </xf>
    <xf numFmtId="0" fontId="13" fillId="0" borderId="50" xfId="0" applyFont="1" applyFill="1" applyBorder="1" applyAlignment="1" applyProtection="1">
      <alignment horizontal="center"/>
      <protection locked="0"/>
    </xf>
    <xf numFmtId="0" fontId="13" fillId="0" borderId="24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18" fillId="0" borderId="47" xfId="1" applyFill="1" applyBorder="1" applyAlignment="1" applyProtection="1">
      <alignment horizontal="left" vertical="center" wrapText="1"/>
      <protection locked="0"/>
    </xf>
    <xf numFmtId="0" fontId="18" fillId="0" borderId="53" xfId="1" applyFill="1" applyBorder="1" applyAlignment="1" applyProtection="1">
      <alignment horizontal="left" vertical="center" wrapText="1"/>
      <protection locked="0"/>
    </xf>
    <xf numFmtId="164" fontId="6" fillId="0" borderId="38" xfId="0" applyNumberFormat="1" applyFont="1" applyFill="1" applyBorder="1" applyAlignment="1" applyProtection="1">
      <alignment horizontal="center"/>
    </xf>
    <xf numFmtId="164" fontId="6" fillId="0" borderId="39" xfId="0" applyNumberFormat="1" applyFont="1" applyFill="1" applyBorder="1" applyAlignment="1" applyProtection="1">
      <alignment horizontal="center"/>
    </xf>
    <xf numFmtId="164" fontId="6" fillId="0" borderId="50" xfId="0" applyNumberFormat="1" applyFont="1" applyFill="1" applyBorder="1" applyAlignment="1" applyProtection="1">
      <alignment horizontal="center"/>
    </xf>
    <xf numFmtId="164" fontId="6" fillId="0" borderId="6" xfId="2" applyFont="1" applyFill="1" applyBorder="1" applyAlignment="1" applyProtection="1">
      <alignment horizontal="center" vertical="center"/>
    </xf>
    <xf numFmtId="164" fontId="6" fillId="0" borderId="7" xfId="2" applyFont="1" applyFill="1" applyBorder="1" applyAlignment="1" applyProtection="1">
      <alignment horizontal="center" vertical="center"/>
    </xf>
    <xf numFmtId="164" fontId="6" fillId="0" borderId="30" xfId="2" applyFont="1" applyFill="1" applyBorder="1" applyAlignment="1" applyProtection="1">
      <alignment horizontal="center" vertical="center"/>
    </xf>
    <xf numFmtId="165" fontId="6" fillId="0" borderId="26" xfId="4" applyFont="1" applyFill="1" applyBorder="1" applyAlignment="1" applyProtection="1">
      <alignment horizontal="center"/>
      <protection locked="0"/>
    </xf>
    <xf numFmtId="165" fontId="6" fillId="0" borderId="21" xfId="4" applyFont="1" applyFill="1" applyBorder="1" applyAlignment="1" applyProtection="1">
      <alignment horizontal="center"/>
      <protection locked="0"/>
    </xf>
    <xf numFmtId="165" fontId="6" fillId="0" borderId="22" xfId="4" applyFont="1" applyFill="1" applyBorder="1" applyAlignment="1" applyProtection="1">
      <alignment horizontal="center"/>
      <protection locked="0"/>
    </xf>
    <xf numFmtId="0" fontId="13" fillId="4" borderId="27" xfId="0" applyFont="1" applyFill="1" applyBorder="1" applyAlignment="1" applyProtection="1">
      <alignment horizontal="left" wrapText="1"/>
      <protection locked="0"/>
    </xf>
    <xf numFmtId="0" fontId="6" fillId="4" borderId="18" xfId="0" applyFont="1" applyFill="1" applyBorder="1" applyAlignment="1" applyProtection="1">
      <alignment horizontal="left" wrapText="1"/>
      <protection locked="0"/>
    </xf>
    <xf numFmtId="0" fontId="6" fillId="4" borderId="19" xfId="0" applyFont="1" applyFill="1" applyBorder="1" applyAlignment="1" applyProtection="1">
      <alignment horizontal="left" wrapText="1"/>
      <protection locked="0"/>
    </xf>
    <xf numFmtId="0" fontId="6" fillId="28" borderId="6" xfId="0" applyFont="1" applyFill="1" applyBorder="1" applyAlignment="1" applyProtection="1">
      <alignment horizontal="left" wrapText="1"/>
      <protection locked="0"/>
    </xf>
    <xf numFmtId="0" fontId="6" fillId="28" borderId="7" xfId="0" applyFont="1" applyFill="1" applyBorder="1" applyAlignment="1" applyProtection="1">
      <alignment horizontal="left" wrapText="1"/>
      <protection locked="0"/>
    </xf>
    <xf numFmtId="0" fontId="5" fillId="0" borderId="40" xfId="0" applyFont="1" applyFill="1" applyBorder="1" applyAlignment="1" applyProtection="1">
      <alignment horizontal="lef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0" fontId="0" fillId="0" borderId="8" xfId="0" applyFill="1" applyBorder="1" applyAlignment="1" applyProtection="1">
      <alignment horizontal="left" wrapText="1"/>
      <protection locked="0"/>
    </xf>
    <xf numFmtId="0" fontId="91" fillId="28" borderId="25" xfId="0" applyFont="1" applyFill="1" applyBorder="1" applyAlignment="1" applyProtection="1">
      <alignment horizontal="center" wrapText="1"/>
      <protection locked="0"/>
    </xf>
    <xf numFmtId="0" fontId="91" fillId="28" borderId="47" xfId="0" applyFont="1" applyFill="1" applyBorder="1" applyAlignment="1" applyProtection="1">
      <alignment horizontal="center" wrapText="1"/>
      <protection locked="0"/>
    </xf>
    <xf numFmtId="0" fontId="91" fillId="28" borderId="45" xfId="0" applyFont="1" applyFill="1" applyBorder="1" applyAlignment="1" applyProtection="1">
      <alignment horizontal="center" wrapText="1"/>
      <protection locked="0"/>
    </xf>
    <xf numFmtId="43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7" fillId="0" borderId="6" xfId="0" applyFont="1" applyFill="1" applyBorder="1" applyAlignment="1" applyProtection="1">
      <alignment horizontal="left" wrapText="1"/>
      <protection locked="0"/>
    </xf>
    <xf numFmtId="0" fontId="7" fillId="0" borderId="7" xfId="0" applyFont="1" applyFill="1" applyBorder="1" applyAlignment="1" applyProtection="1">
      <alignment horizontal="left" wrapText="1"/>
      <protection locked="0"/>
    </xf>
    <xf numFmtId="0" fontId="7" fillId="0" borderId="8" xfId="0" applyFont="1" applyFill="1" applyBorder="1" applyAlignment="1" applyProtection="1">
      <alignment horizontal="left" wrapText="1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0" fontId="5" fillId="0" borderId="7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164" fontId="6" fillId="4" borderId="27" xfId="2" applyFont="1" applyFill="1" applyBorder="1" applyAlignment="1" applyProtection="1">
      <alignment horizontal="center"/>
    </xf>
    <xf numFmtId="164" fontId="6" fillId="4" borderId="18" xfId="2" applyFont="1" applyFill="1" applyBorder="1" applyAlignment="1" applyProtection="1">
      <alignment horizontal="center"/>
    </xf>
    <xf numFmtId="164" fontId="6" fillId="4" borderId="59" xfId="2" applyFont="1" applyFill="1" applyBorder="1" applyAlignment="1" applyProtection="1">
      <alignment horizontal="center"/>
    </xf>
    <xf numFmtId="164" fontId="6" fillId="4" borderId="6" xfId="2" applyFont="1" applyFill="1" applyBorder="1" applyAlignment="1" applyProtection="1">
      <alignment horizontal="center"/>
      <protection locked="0"/>
    </xf>
    <xf numFmtId="164" fontId="6" fillId="4" borderId="7" xfId="2" applyFont="1" applyFill="1" applyBorder="1" applyAlignment="1" applyProtection="1">
      <alignment horizontal="center"/>
      <protection locked="0"/>
    </xf>
    <xf numFmtId="164" fontId="6" fillId="4" borderId="30" xfId="2" applyFont="1" applyFill="1" applyBorder="1" applyAlignment="1" applyProtection="1">
      <alignment horizontal="center"/>
      <protection locked="0"/>
    </xf>
    <xf numFmtId="164" fontId="6" fillId="4" borderId="6" xfId="2" applyFont="1" applyFill="1" applyBorder="1" applyAlignment="1" applyProtection="1">
      <alignment horizontal="center"/>
    </xf>
    <xf numFmtId="164" fontId="6" fillId="4" borderId="7" xfId="2" applyFont="1" applyFill="1" applyBorder="1" applyAlignment="1" applyProtection="1">
      <alignment horizontal="center"/>
    </xf>
    <xf numFmtId="164" fontId="6" fillId="4" borderId="30" xfId="2" applyFont="1" applyFill="1" applyBorder="1" applyAlignment="1" applyProtection="1">
      <alignment horizontal="center"/>
    </xf>
    <xf numFmtId="164" fontId="6" fillId="4" borderId="6" xfId="2" applyFont="1" applyFill="1" applyBorder="1" applyAlignment="1" applyProtection="1">
      <alignment horizontal="center" vertical="center"/>
    </xf>
    <xf numFmtId="164" fontId="6" fillId="4" borderId="7" xfId="2" applyFont="1" applyFill="1" applyBorder="1" applyAlignment="1" applyProtection="1">
      <alignment horizontal="center" vertical="center"/>
    </xf>
    <xf numFmtId="164" fontId="6" fillId="4" borderId="30" xfId="2" applyFont="1" applyFill="1" applyBorder="1" applyAlignment="1" applyProtection="1">
      <alignment horizontal="center" vertical="center"/>
    </xf>
    <xf numFmtId="0" fontId="56" fillId="0" borderId="49" xfId="0" applyFont="1" applyFill="1" applyBorder="1" applyAlignment="1" applyProtection="1">
      <alignment horizontal="center" vertical="center" wrapText="1"/>
      <protection locked="0"/>
    </xf>
    <xf numFmtId="0" fontId="56" fillId="0" borderId="0" xfId="0" applyFont="1" applyFill="1" applyAlignment="1" applyProtection="1">
      <alignment horizontal="center" vertical="center" wrapText="1"/>
      <protection locked="0"/>
    </xf>
    <xf numFmtId="0" fontId="39" fillId="0" borderId="35" xfId="0" applyFont="1" applyFill="1" applyBorder="1" applyAlignment="1" applyProtection="1">
      <alignment horizontal="center" wrapText="1"/>
      <protection locked="0"/>
    </xf>
    <xf numFmtId="0" fontId="39" fillId="0" borderId="41" xfId="0" applyFont="1" applyFill="1" applyBorder="1" applyAlignment="1" applyProtection="1">
      <alignment horizontal="center" wrapText="1"/>
      <protection locked="0"/>
    </xf>
    <xf numFmtId="176" fontId="19" fillId="0" borderId="35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76" fontId="19" fillId="0" borderId="23" xfId="0" applyNumberFormat="1" applyFont="1" applyFill="1" applyBorder="1" applyAlignment="1" applyProtection="1">
      <alignment horizontal="center" vertical="center" wrapText="1" shrinkToFit="1" readingOrder="1"/>
      <protection locked="0"/>
    </xf>
    <xf numFmtId="14" fontId="7" fillId="28" borderId="27" xfId="0" applyNumberFormat="1" applyFont="1" applyFill="1" applyBorder="1" applyAlignment="1" applyProtection="1">
      <alignment horizontal="center" wrapText="1"/>
    </xf>
    <xf numFmtId="14" fontId="7" fillId="28" borderId="18" xfId="0" applyNumberFormat="1" applyFont="1" applyFill="1" applyBorder="1" applyAlignment="1" applyProtection="1">
      <alignment horizontal="center" wrapText="1"/>
    </xf>
    <xf numFmtId="14" fontId="7" fillId="28" borderId="59" xfId="0" applyNumberFormat="1" applyFont="1" applyFill="1" applyBorder="1" applyAlignment="1" applyProtection="1">
      <alignment horizontal="center" wrapText="1"/>
    </xf>
    <xf numFmtId="0" fontId="19" fillId="28" borderId="33" xfId="0" applyFont="1" applyFill="1" applyBorder="1" applyAlignment="1" applyProtection="1">
      <alignment horizontal="center" vertical="center" textRotation="90" wrapText="1"/>
      <protection locked="0"/>
    </xf>
    <xf numFmtId="0" fontId="19" fillId="28" borderId="34" xfId="0" applyFont="1" applyFill="1" applyBorder="1" applyAlignment="1" applyProtection="1">
      <alignment horizontal="center" vertical="center" textRotation="90" wrapText="1"/>
      <protection locked="0"/>
    </xf>
    <xf numFmtId="0" fontId="19" fillId="28" borderId="36" xfId="0" applyFont="1" applyFill="1" applyBorder="1" applyAlignment="1" applyProtection="1">
      <alignment horizontal="center" vertical="center" textRotation="90" wrapText="1"/>
      <protection locked="0"/>
    </xf>
    <xf numFmtId="0" fontId="6" fillId="0" borderId="6" xfId="0" applyFont="1" applyFill="1" applyBorder="1" applyAlignment="1" applyProtection="1">
      <alignment horizontal="center" wrapText="1"/>
      <protection locked="0"/>
    </xf>
    <xf numFmtId="0" fontId="6" fillId="0" borderId="7" xfId="0" applyFont="1" applyFill="1" applyBorder="1" applyAlignment="1" applyProtection="1">
      <alignment horizontal="center" wrapText="1"/>
      <protection locked="0"/>
    </xf>
    <xf numFmtId="0" fontId="6" fillId="0" borderId="30" xfId="0" applyFont="1" applyFill="1" applyBorder="1" applyAlignment="1" applyProtection="1">
      <alignment horizontal="center" wrapText="1"/>
      <protection locked="0"/>
    </xf>
    <xf numFmtId="0" fontId="91" fillId="28" borderId="6" xfId="0" applyFont="1" applyFill="1" applyBorder="1" applyAlignment="1" applyProtection="1">
      <alignment horizontal="center" wrapText="1"/>
      <protection locked="0"/>
    </xf>
    <xf numFmtId="0" fontId="91" fillId="28" borderId="7" xfId="0" applyFont="1" applyFill="1" applyBorder="1" applyAlignment="1" applyProtection="1">
      <alignment horizontal="center" wrapText="1"/>
      <protection locked="0"/>
    </xf>
    <xf numFmtId="0" fontId="91" fillId="28" borderId="30" xfId="0" applyFont="1" applyFill="1" applyBorder="1" applyAlignment="1" applyProtection="1">
      <alignment horizontal="center" wrapText="1"/>
      <protection locked="0"/>
    </xf>
    <xf numFmtId="0" fontId="13" fillId="4" borderId="6" xfId="0" applyFont="1" applyFill="1" applyBorder="1" applyAlignment="1" applyProtection="1">
      <alignment horizontal="center" wrapText="1"/>
      <protection locked="0"/>
    </xf>
    <xf numFmtId="0" fontId="13" fillId="4" borderId="7" xfId="0" applyFont="1" applyFill="1" applyBorder="1" applyAlignment="1" applyProtection="1">
      <alignment horizontal="center" wrapText="1"/>
      <protection locked="0"/>
    </xf>
    <xf numFmtId="0" fontId="13" fillId="4" borderId="30" xfId="0" applyFont="1" applyFill="1" applyBorder="1" applyAlignment="1" applyProtection="1">
      <alignment horizontal="center" wrapText="1"/>
      <protection locked="0"/>
    </xf>
    <xf numFmtId="0" fontId="6" fillId="0" borderId="55" xfId="0" applyFont="1" applyFill="1" applyBorder="1" applyAlignment="1" applyProtection="1">
      <alignment horizontal="center"/>
      <protection locked="0"/>
    </xf>
    <xf numFmtId="0" fontId="13" fillId="0" borderId="55" xfId="0" applyFont="1" applyFill="1" applyBorder="1" applyAlignment="1" applyProtection="1">
      <alignment horizontal="left"/>
      <protection locked="0"/>
    </xf>
    <xf numFmtId="0" fontId="13" fillId="0" borderId="39" xfId="0" applyFont="1" applyFill="1" applyBorder="1" applyAlignment="1" applyProtection="1">
      <alignment horizontal="left"/>
      <protection locked="0"/>
    </xf>
    <xf numFmtId="0" fontId="13" fillId="0" borderId="46" xfId="0" applyFont="1" applyFill="1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 wrapText="1"/>
      <protection locked="0"/>
    </xf>
    <xf numFmtId="0" fontId="6" fillId="4" borderId="7" xfId="0" applyFont="1" applyFill="1" applyBorder="1" applyAlignment="1" applyProtection="1">
      <alignment horizontal="left" wrapText="1"/>
      <protection locked="0"/>
    </xf>
    <xf numFmtId="0" fontId="6" fillId="4" borderId="8" xfId="0" applyFont="1" applyFill="1" applyBorder="1" applyAlignment="1" applyProtection="1">
      <alignment horizontal="left" wrapText="1"/>
      <protection locked="0"/>
    </xf>
    <xf numFmtId="0" fontId="7" fillId="28" borderId="26" xfId="0" applyFont="1" applyFill="1" applyBorder="1" applyAlignment="1" applyProtection="1">
      <alignment horizontal="left" wrapText="1"/>
      <protection locked="0"/>
    </xf>
    <xf numFmtId="0" fontId="7" fillId="28" borderId="21" xfId="0" applyFont="1" applyFill="1" applyBorder="1" applyAlignment="1" applyProtection="1">
      <alignment horizontal="left" wrapText="1"/>
      <protection locked="0"/>
    </xf>
    <xf numFmtId="0" fontId="7" fillId="28" borderId="42" xfId="0" applyFont="1" applyFill="1" applyBorder="1" applyAlignment="1" applyProtection="1">
      <alignment horizontal="left" wrapText="1"/>
      <protection locked="0"/>
    </xf>
    <xf numFmtId="0" fontId="5" fillId="0" borderId="26" xfId="0" applyFont="1" applyFill="1" applyBorder="1" applyAlignment="1" applyProtection="1">
      <alignment horizontal="left"/>
      <protection locked="0"/>
    </xf>
    <xf numFmtId="0" fontId="5" fillId="0" borderId="21" xfId="0" applyFont="1" applyFill="1" applyBorder="1" applyAlignment="1" applyProtection="1">
      <alignment horizontal="left"/>
      <protection locked="0"/>
    </xf>
    <xf numFmtId="0" fontId="5" fillId="0" borderId="42" xfId="0" applyFont="1" applyFill="1" applyBorder="1" applyAlignment="1" applyProtection="1">
      <alignment horizontal="left"/>
      <protection locked="0"/>
    </xf>
    <xf numFmtId="0" fontId="13" fillId="0" borderId="35" xfId="0" applyFont="1" applyFill="1" applyBorder="1" applyAlignment="1" applyProtection="1">
      <alignment horizontal="center"/>
      <protection locked="0"/>
    </xf>
    <xf numFmtId="0" fontId="13" fillId="0" borderId="23" xfId="0" applyFont="1" applyFill="1" applyBorder="1" applyAlignment="1" applyProtection="1">
      <alignment horizontal="center"/>
      <protection locked="0"/>
    </xf>
    <xf numFmtId="0" fontId="13" fillId="0" borderId="56" xfId="0" applyFont="1" applyFill="1" applyBorder="1" applyAlignment="1" applyProtection="1">
      <alignment horizontal="center"/>
      <protection locked="0"/>
    </xf>
    <xf numFmtId="0" fontId="6" fillId="0" borderId="25" xfId="0" applyFont="1" applyFill="1" applyBorder="1" applyAlignment="1" applyProtection="1">
      <alignment horizontal="left" wrapText="1"/>
      <protection locked="0"/>
    </xf>
    <xf numFmtId="0" fontId="6" fillId="0" borderId="47" xfId="0" applyFont="1" applyFill="1" applyBorder="1" applyAlignment="1" applyProtection="1">
      <alignment horizontal="left" wrapText="1"/>
      <protection locked="0"/>
    </xf>
    <xf numFmtId="0" fontId="6" fillId="0" borderId="53" xfId="0" applyFont="1" applyFill="1" applyBorder="1" applyAlignment="1" applyProtection="1">
      <alignment horizontal="left" wrapText="1"/>
      <protection locked="0"/>
    </xf>
    <xf numFmtId="0" fontId="6" fillId="4" borderId="6" xfId="0" applyFont="1" applyFill="1" applyBorder="1" applyAlignment="1" applyProtection="1">
      <alignment horizontal="left" vertical="center" wrapText="1"/>
      <protection locked="0"/>
    </xf>
    <xf numFmtId="0" fontId="6" fillId="4" borderId="7" xfId="0" applyFont="1" applyFill="1" applyBorder="1" applyAlignment="1" applyProtection="1">
      <alignment horizontal="left" vertical="center" wrapText="1"/>
      <protection locked="0"/>
    </xf>
    <xf numFmtId="0" fontId="6" fillId="4" borderId="8" xfId="0" applyFont="1" applyFill="1" applyBorder="1" applyAlignment="1" applyProtection="1">
      <alignment horizontal="left" vertical="center" wrapText="1"/>
      <protection locked="0"/>
    </xf>
    <xf numFmtId="165" fontId="13" fillId="0" borderId="6" xfId="4" applyFont="1" applyFill="1" applyBorder="1" applyAlignment="1" applyProtection="1">
      <alignment horizontal="center" vertical="center" wrapText="1"/>
      <protection locked="0"/>
    </xf>
    <xf numFmtId="165" fontId="13" fillId="0" borderId="7" xfId="4" applyFont="1" applyFill="1" applyBorder="1" applyAlignment="1" applyProtection="1">
      <alignment horizontal="center" vertical="center" wrapText="1"/>
      <protection locked="0"/>
    </xf>
    <xf numFmtId="165" fontId="13" fillId="0" borderId="30" xfId="4" applyFont="1" applyFill="1" applyBorder="1" applyAlignment="1" applyProtection="1">
      <alignment horizontal="center" vertical="center" wrapText="1"/>
      <protection locked="0"/>
    </xf>
    <xf numFmtId="182" fontId="13" fillId="4" borderId="6" xfId="2" applyNumberFormat="1" applyFont="1" applyFill="1" applyBorder="1" applyAlignment="1" applyProtection="1">
      <alignment horizontal="center" vertical="center" wrapText="1"/>
      <protection locked="0"/>
    </xf>
    <xf numFmtId="182" fontId="13" fillId="4" borderId="7" xfId="2" applyNumberFormat="1" applyFont="1" applyFill="1" applyBorder="1" applyAlignment="1" applyProtection="1">
      <alignment horizontal="center" vertical="center" wrapText="1"/>
      <protection locked="0"/>
    </xf>
    <xf numFmtId="182" fontId="13" fillId="4" borderId="30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27" xfId="0" applyFont="1" applyFill="1" applyBorder="1" applyAlignment="1" applyProtection="1">
      <alignment horizontal="left" wrapText="1"/>
      <protection locked="0"/>
    </xf>
    <xf numFmtId="0" fontId="6" fillId="0" borderId="18" xfId="0" applyFont="1" applyFill="1" applyBorder="1" applyAlignment="1" applyProtection="1">
      <alignment horizontal="left" wrapText="1"/>
      <protection locked="0"/>
    </xf>
    <xf numFmtId="0" fontId="6" fillId="0" borderId="19" xfId="0" applyFont="1" applyFill="1" applyBorder="1" applyAlignment="1" applyProtection="1">
      <alignment horizontal="left" wrapText="1"/>
      <protection locked="0"/>
    </xf>
    <xf numFmtId="0" fontId="13" fillId="0" borderId="71" xfId="0" applyFont="1" applyFill="1" applyBorder="1" applyAlignment="1" applyProtection="1">
      <alignment horizontal="left" wrapText="1"/>
      <protection locked="0"/>
    </xf>
    <xf numFmtId="0" fontId="13" fillId="0" borderId="44" xfId="0" applyFont="1" applyFill="1" applyBorder="1" applyAlignment="1" applyProtection="1">
      <alignment horizontal="left" wrapText="1"/>
      <protection locked="0"/>
    </xf>
    <xf numFmtId="0" fontId="43" fillId="30" borderId="17" xfId="0" applyFont="1" applyFill="1" applyBorder="1" applyAlignment="1" applyProtection="1">
      <alignment horizontal="center" vertical="center"/>
      <protection locked="0"/>
    </xf>
    <xf numFmtId="0" fontId="43" fillId="30" borderId="18" xfId="0" applyFont="1" applyFill="1" applyBorder="1" applyAlignment="1" applyProtection="1">
      <alignment horizontal="center" vertical="center"/>
      <protection locked="0"/>
    </xf>
    <xf numFmtId="0" fontId="43" fillId="30" borderId="44" xfId="0" applyFont="1" applyFill="1" applyBorder="1" applyAlignment="1" applyProtection="1">
      <alignment horizontal="center" vertical="center"/>
      <protection locked="0"/>
    </xf>
    <xf numFmtId="0" fontId="43" fillId="30" borderId="59" xfId="0" applyFont="1" applyFill="1" applyBorder="1" applyAlignment="1" applyProtection="1">
      <alignment horizontal="center" vertical="center"/>
      <protection locked="0"/>
    </xf>
    <xf numFmtId="0" fontId="42" fillId="0" borderId="38" xfId="0" applyFont="1" applyFill="1" applyBorder="1" applyAlignment="1" applyProtection="1">
      <alignment horizontal="center" wrapText="1"/>
      <protection locked="0"/>
    </xf>
    <xf numFmtId="0" fontId="42" fillId="0" borderId="39" xfId="0" applyFont="1" applyFill="1" applyBorder="1" applyAlignment="1" applyProtection="1">
      <alignment horizontal="center" wrapText="1"/>
      <protection locked="0"/>
    </xf>
    <xf numFmtId="0" fontId="42" fillId="0" borderId="50" xfId="0" applyFont="1" applyFill="1" applyBorder="1" applyAlignment="1" applyProtection="1">
      <alignment horizontal="center" wrapText="1"/>
      <protection locked="0"/>
    </xf>
    <xf numFmtId="0" fontId="6" fillId="0" borderId="27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10" fontId="6" fillId="0" borderId="6" xfId="0" applyNumberFormat="1" applyFont="1" applyFill="1" applyBorder="1" applyAlignment="1" applyProtection="1">
      <alignment horizontal="center"/>
      <protection locked="0"/>
    </xf>
    <xf numFmtId="10" fontId="6" fillId="0" borderId="8" xfId="0" applyNumberFormat="1" applyFont="1" applyFill="1" applyBorder="1" applyAlignment="1" applyProtection="1">
      <alignment horizontal="center"/>
      <protection locked="0"/>
    </xf>
    <xf numFmtId="10" fontId="6" fillId="0" borderId="6" xfId="0" applyNumberFormat="1" applyFont="1" applyFill="1" applyBorder="1" applyAlignment="1" applyProtection="1">
      <alignment horizontal="center"/>
    </xf>
    <xf numFmtId="10" fontId="6" fillId="0" borderId="8" xfId="0" applyNumberFormat="1" applyFont="1" applyFill="1" applyBorder="1" applyAlignment="1" applyProtection="1">
      <alignment horizontal="center"/>
    </xf>
    <xf numFmtId="10" fontId="6" fillId="4" borderId="6" xfId="0" applyNumberFormat="1" applyFont="1" applyFill="1" applyBorder="1" applyAlignment="1" applyProtection="1">
      <alignment horizontal="center" vertical="center"/>
      <protection locked="0"/>
    </xf>
    <xf numFmtId="10" fontId="6" fillId="4" borderId="8" xfId="0" applyNumberFormat="1" applyFont="1" applyFill="1" applyBorder="1" applyAlignment="1" applyProtection="1">
      <alignment horizontal="center" vertical="center"/>
      <protection locked="0"/>
    </xf>
    <xf numFmtId="10" fontId="13" fillId="4" borderId="26" xfId="0" applyNumberFormat="1" applyFont="1" applyFill="1" applyBorder="1" applyAlignment="1" applyProtection="1">
      <alignment horizontal="center"/>
    </xf>
    <xf numFmtId="10" fontId="13" fillId="4" borderId="42" xfId="0" applyNumberFormat="1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/>
      <protection locked="0"/>
    </xf>
    <xf numFmtId="0" fontId="6" fillId="0" borderId="59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left" vertical="center" wrapText="1"/>
      <protection locked="0"/>
    </xf>
    <xf numFmtId="0" fontId="6" fillId="0" borderId="7" xfId="0" applyFont="1" applyFill="1" applyBorder="1" applyAlignment="1" applyProtection="1">
      <alignment horizontal="left" vertical="center" wrapText="1"/>
      <protection locked="0"/>
    </xf>
    <xf numFmtId="164" fontId="6" fillId="0" borderId="30" xfId="2" applyFont="1" applyFill="1" applyBorder="1" applyAlignment="1" applyProtection="1">
      <alignment horizontal="center"/>
    </xf>
    <xf numFmtId="164" fontId="6" fillId="0" borderId="26" xfId="2" applyFont="1" applyFill="1" applyBorder="1" applyAlignment="1" applyProtection="1">
      <alignment horizontal="center"/>
    </xf>
    <xf numFmtId="164" fontId="6" fillId="0" borderId="21" xfId="2" applyFont="1" applyFill="1" applyBorder="1" applyAlignment="1" applyProtection="1">
      <alignment horizontal="center"/>
    </xf>
    <xf numFmtId="164" fontId="6" fillId="0" borderId="22" xfId="2" applyFont="1" applyFill="1" applyBorder="1" applyAlignment="1" applyProtection="1">
      <alignment horizontal="center"/>
    </xf>
    <xf numFmtId="164" fontId="6" fillId="4" borderId="6" xfId="0" applyNumberFormat="1" applyFont="1" applyFill="1" applyBorder="1" applyAlignment="1" applyProtection="1">
      <alignment horizontal="center"/>
    </xf>
    <xf numFmtId="164" fontId="6" fillId="4" borderId="7" xfId="0" applyNumberFormat="1" applyFont="1" applyFill="1" applyBorder="1" applyAlignment="1" applyProtection="1">
      <alignment horizontal="center"/>
    </xf>
    <xf numFmtId="164" fontId="6" fillId="4" borderId="30" xfId="0" applyNumberFormat="1" applyFont="1" applyFill="1" applyBorder="1" applyAlignment="1" applyProtection="1">
      <alignment horizontal="center"/>
    </xf>
    <xf numFmtId="164" fontId="6" fillId="0" borderId="6" xfId="0" applyNumberFormat="1" applyFont="1" applyFill="1" applyBorder="1" applyAlignment="1" applyProtection="1">
      <alignment horizontal="center"/>
      <protection locked="0"/>
    </xf>
    <xf numFmtId="164" fontId="6" fillId="0" borderId="7" xfId="0" applyNumberFormat="1" applyFont="1" applyFill="1" applyBorder="1" applyAlignment="1" applyProtection="1">
      <alignment horizontal="center"/>
      <protection locked="0"/>
    </xf>
    <xf numFmtId="164" fontId="6" fillId="0" borderId="30" xfId="0" applyNumberFormat="1" applyFont="1" applyFill="1" applyBorder="1" applyAlignment="1" applyProtection="1">
      <alignment horizontal="center"/>
      <protection locked="0"/>
    </xf>
    <xf numFmtId="164" fontId="88" fillId="4" borderId="6" xfId="0" applyNumberFormat="1" applyFont="1" applyFill="1" applyBorder="1" applyAlignment="1" applyProtection="1">
      <alignment horizontal="center"/>
      <protection locked="0"/>
    </xf>
    <xf numFmtId="164" fontId="88" fillId="4" borderId="7" xfId="0" applyNumberFormat="1" applyFont="1" applyFill="1" applyBorder="1" applyAlignment="1" applyProtection="1">
      <alignment horizontal="center"/>
      <protection locked="0"/>
    </xf>
    <xf numFmtId="164" fontId="88" fillId="4" borderId="30" xfId="0" applyNumberFormat="1" applyFont="1" applyFill="1" applyBorder="1" applyAlignment="1" applyProtection="1">
      <alignment horizontal="center"/>
      <protection locked="0"/>
    </xf>
    <xf numFmtId="164" fontId="6" fillId="0" borderId="26" xfId="0" applyNumberFormat="1" applyFont="1" applyFill="1" applyBorder="1" applyAlignment="1" applyProtection="1">
      <alignment horizontal="center"/>
      <protection locked="0"/>
    </xf>
    <xf numFmtId="164" fontId="6" fillId="0" borderId="21" xfId="0" applyNumberFormat="1" applyFont="1" applyFill="1" applyBorder="1" applyAlignment="1" applyProtection="1">
      <alignment horizontal="center"/>
      <protection locked="0"/>
    </xf>
    <xf numFmtId="164" fontId="6" fillId="0" borderId="22" xfId="0" applyNumberFormat="1" applyFont="1" applyFill="1" applyBorder="1" applyAlignment="1" applyProtection="1">
      <alignment horizontal="center"/>
      <protection locked="0"/>
    </xf>
    <xf numFmtId="164" fontId="6" fillId="0" borderId="55" xfId="0" applyNumberFormat="1" applyFont="1" applyFill="1" applyBorder="1" applyAlignment="1" applyProtection="1">
      <alignment horizontal="center"/>
    </xf>
    <xf numFmtId="164" fontId="6" fillId="4" borderId="6" xfId="0" applyNumberFormat="1" applyFont="1" applyFill="1" applyBorder="1" applyAlignment="1" applyProtection="1">
      <alignment horizontal="center" vertical="center"/>
    </xf>
    <xf numFmtId="164" fontId="6" fillId="4" borderId="7" xfId="0" applyNumberFormat="1" applyFont="1" applyFill="1" applyBorder="1" applyAlignment="1" applyProtection="1">
      <alignment horizontal="center" vertical="center"/>
    </xf>
    <xf numFmtId="164" fontId="6" fillId="4" borderId="30" xfId="0" applyNumberFormat="1" applyFont="1" applyFill="1" applyBorder="1" applyAlignment="1" applyProtection="1">
      <alignment horizontal="center" vertical="center"/>
    </xf>
    <xf numFmtId="164" fontId="6" fillId="0" borderId="27" xfId="0" applyNumberFormat="1" applyFont="1" applyFill="1" applyBorder="1" applyAlignment="1" applyProtection="1">
      <alignment horizontal="center"/>
    </xf>
    <xf numFmtId="164" fontId="6" fillId="0" borderId="18" xfId="0" applyNumberFormat="1" applyFont="1" applyFill="1" applyBorder="1" applyAlignment="1" applyProtection="1">
      <alignment horizontal="center"/>
    </xf>
    <xf numFmtId="164" fontId="6" fillId="0" borderId="59" xfId="0" applyNumberFormat="1" applyFont="1" applyFill="1" applyBorder="1" applyAlignment="1" applyProtection="1">
      <alignment horizontal="center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wrapText="1"/>
    </xf>
    <xf numFmtId="164" fontId="6" fillId="0" borderId="2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27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/>
    </xf>
    <xf numFmtId="164" fontId="6" fillId="0" borderId="59" xfId="0" applyNumberFormat="1" applyFont="1" applyFill="1" applyBorder="1" applyAlignment="1" applyProtection="1">
      <alignment horizontal="center" vertical="center"/>
    </xf>
    <xf numFmtId="164" fontId="10" fillId="0" borderId="6" xfId="0" applyNumberFormat="1" applyFont="1" applyFill="1" applyBorder="1" applyAlignment="1" applyProtection="1">
      <alignment horizontal="center" vertical="center"/>
    </xf>
    <xf numFmtId="164" fontId="10" fillId="0" borderId="7" xfId="0" applyNumberFormat="1" applyFont="1" applyFill="1" applyBorder="1" applyAlignment="1" applyProtection="1">
      <alignment horizontal="center" vertical="center"/>
    </xf>
    <xf numFmtId="164" fontId="10" fillId="0" borderId="30" xfId="0" applyNumberFormat="1" applyFont="1" applyFill="1" applyBorder="1" applyAlignment="1" applyProtection="1">
      <alignment horizontal="center" vertical="center"/>
    </xf>
    <xf numFmtId="164" fontId="6" fillId="31" borderId="6" xfId="0" applyNumberFormat="1" applyFont="1" applyFill="1" applyBorder="1" applyAlignment="1" applyProtection="1">
      <alignment horizontal="center"/>
    </xf>
    <xf numFmtId="164" fontId="6" fillId="31" borderId="7" xfId="0" applyNumberFormat="1" applyFont="1" applyFill="1" applyBorder="1" applyAlignment="1" applyProtection="1">
      <alignment horizontal="center"/>
    </xf>
    <xf numFmtId="164" fontId="6" fillId="31" borderId="30" xfId="0" applyNumberFormat="1" applyFont="1" applyFill="1" applyBorder="1" applyAlignment="1" applyProtection="1">
      <alignment horizontal="center"/>
    </xf>
    <xf numFmtId="164" fontId="6" fillId="31" borderId="26" xfId="0" applyNumberFormat="1" applyFont="1" applyFill="1" applyBorder="1" applyAlignment="1" applyProtection="1">
      <alignment horizontal="center"/>
    </xf>
    <xf numFmtId="164" fontId="6" fillId="31" borderId="21" xfId="0" applyNumberFormat="1" applyFont="1" applyFill="1" applyBorder="1" applyAlignment="1" applyProtection="1">
      <alignment horizontal="center"/>
    </xf>
    <xf numFmtId="164" fontId="6" fillId="31" borderId="22" xfId="0" applyNumberFormat="1" applyFont="1" applyFill="1" applyBorder="1" applyAlignment="1" applyProtection="1">
      <alignment horizontal="center"/>
    </xf>
    <xf numFmtId="164" fontId="14" fillId="31" borderId="38" xfId="0" applyNumberFormat="1" applyFont="1" applyFill="1" applyBorder="1" applyAlignment="1" applyProtection="1">
      <alignment horizontal="center"/>
    </xf>
    <xf numFmtId="164" fontId="14" fillId="31" borderId="39" xfId="0" applyNumberFormat="1" applyFont="1" applyFill="1" applyBorder="1" applyAlignment="1" applyProtection="1">
      <alignment horizontal="center"/>
    </xf>
    <xf numFmtId="164" fontId="14" fillId="31" borderId="50" xfId="0" applyNumberFormat="1" applyFont="1" applyFill="1" applyBorder="1" applyAlignment="1" applyProtection="1">
      <alignment horizontal="center"/>
    </xf>
    <xf numFmtId="0" fontId="96" fillId="0" borderId="38" xfId="68" applyFont="1" applyBorder="1" applyAlignment="1">
      <alignment horizontal="center"/>
    </xf>
    <xf numFmtId="0" fontId="96" fillId="0" borderId="39" xfId="68" applyFont="1" applyBorder="1" applyAlignment="1">
      <alignment horizontal="center"/>
    </xf>
    <xf numFmtId="0" fontId="96" fillId="0" borderId="50" xfId="68" applyFont="1" applyBorder="1" applyAlignment="1">
      <alignment horizontal="center"/>
    </xf>
    <xf numFmtId="0" fontId="93" fillId="34" borderId="0" xfId="68" applyFont="1" applyFill="1" applyBorder="1" applyAlignment="1">
      <alignment horizontal="center" vertical="center" wrapText="1"/>
    </xf>
    <xf numFmtId="0" fontId="103" fillId="0" borderId="23" xfId="68" applyFont="1" applyBorder="1" applyAlignment="1">
      <alignment horizontal="center" vertical="center" wrapText="1"/>
    </xf>
    <xf numFmtId="0" fontId="97" fillId="0" borderId="38" xfId="68" applyFont="1" applyBorder="1" applyAlignment="1">
      <alignment horizontal="center" vertical="center" wrapText="1"/>
    </xf>
    <xf numFmtId="0" fontId="97" fillId="0" borderId="39" xfId="68" applyFont="1" applyBorder="1" applyAlignment="1">
      <alignment horizontal="center" vertical="center" wrapText="1"/>
    </xf>
    <xf numFmtId="0" fontId="97" fillId="0" borderId="50" xfId="68" applyFont="1" applyBorder="1" applyAlignment="1">
      <alignment horizontal="center" vertical="center" wrapText="1"/>
    </xf>
    <xf numFmtId="0" fontId="21" fillId="32" borderId="35" xfId="68" applyFont="1" applyFill="1" applyBorder="1" applyAlignment="1">
      <alignment horizontal="center" vertical="center" wrapText="1"/>
    </xf>
    <xf numFmtId="0" fontId="21" fillId="32" borderId="23" xfId="68" applyFont="1" applyFill="1" applyBorder="1" applyAlignment="1">
      <alignment horizontal="center" vertical="center" wrapText="1"/>
    </xf>
    <xf numFmtId="0" fontId="93" fillId="0" borderId="38" xfId="68" applyFont="1" applyBorder="1" applyAlignment="1">
      <alignment horizontal="center" vertical="center" wrapText="1"/>
    </xf>
    <xf numFmtId="0" fontId="93" fillId="0" borderId="39" xfId="68" applyFont="1" applyBorder="1" applyAlignment="1">
      <alignment horizontal="center" vertical="center" wrapText="1"/>
    </xf>
    <xf numFmtId="0" fontId="98" fillId="33" borderId="38" xfId="68" applyFont="1" applyFill="1" applyBorder="1" applyAlignment="1">
      <alignment horizontal="center" vertical="center" wrapText="1"/>
    </xf>
    <xf numFmtId="0" fontId="98" fillId="33" borderId="39" xfId="68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7" fillId="0" borderId="5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0" fontId="21" fillId="2" borderId="2" xfId="0" applyNumberFormat="1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57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0" fontId="21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4" fillId="0" borderId="23" xfId="0" applyFont="1" applyBorder="1" applyAlignment="1" applyProtection="1">
      <alignment horizontal="center" vertical="center" wrapText="1"/>
    </xf>
    <xf numFmtId="0" fontId="36" fillId="0" borderId="54" xfId="0" applyFont="1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36" fillId="0" borderId="52" xfId="0" applyFont="1" applyBorder="1" applyAlignment="1">
      <alignment horizontal="center" vertical="center"/>
    </xf>
    <xf numFmtId="9" fontId="21" fillId="0" borderId="2" xfId="0" applyNumberFormat="1" applyFont="1" applyBorder="1" applyAlignment="1">
      <alignment horizontal="center" vertical="center"/>
    </xf>
  </cellXfs>
  <cellStyles count="70">
    <cellStyle name="20% - Ênfase1 2" xfId="5" xr:uid="{00000000-0005-0000-0000-000000000000}"/>
    <cellStyle name="20% - Ênfase2 2" xfId="6" xr:uid="{00000000-0005-0000-0000-000001000000}"/>
    <cellStyle name="20% - Ênfase3 2" xfId="7" xr:uid="{00000000-0005-0000-0000-000002000000}"/>
    <cellStyle name="20% - Ênfase4 2" xfId="8" xr:uid="{00000000-0005-0000-0000-000003000000}"/>
    <cellStyle name="20% - Ênfase5 2" xfId="9" xr:uid="{00000000-0005-0000-0000-000004000000}"/>
    <cellStyle name="20% - Ênfase6 2" xfId="10" xr:uid="{00000000-0005-0000-0000-000005000000}"/>
    <cellStyle name="40% - Ênfase1 2" xfId="11" xr:uid="{00000000-0005-0000-0000-000006000000}"/>
    <cellStyle name="40% - Ênfase2 2" xfId="12" xr:uid="{00000000-0005-0000-0000-000007000000}"/>
    <cellStyle name="40% - Ênfase3 2" xfId="13" xr:uid="{00000000-0005-0000-0000-000008000000}"/>
    <cellStyle name="40% - Ênfase4 2" xfId="14" xr:uid="{00000000-0005-0000-0000-000009000000}"/>
    <cellStyle name="40% - Ênfase5 2" xfId="15" xr:uid="{00000000-0005-0000-0000-00000A000000}"/>
    <cellStyle name="40% - Ênfase6 2" xfId="16" xr:uid="{00000000-0005-0000-0000-00000B000000}"/>
    <cellStyle name="60% - Ênfase1 2" xfId="17" xr:uid="{00000000-0005-0000-0000-00000C000000}"/>
    <cellStyle name="60% - Ênfase2 2" xfId="18" xr:uid="{00000000-0005-0000-0000-00000D000000}"/>
    <cellStyle name="60% - Ênfase3 2" xfId="19" xr:uid="{00000000-0005-0000-0000-00000E000000}"/>
    <cellStyle name="60% - Ênfase4 2" xfId="20" xr:uid="{00000000-0005-0000-0000-00000F000000}"/>
    <cellStyle name="60% - Ênfase5 2" xfId="21" xr:uid="{00000000-0005-0000-0000-000010000000}"/>
    <cellStyle name="60% - Ênfase6 2" xfId="22" xr:uid="{00000000-0005-0000-0000-000011000000}"/>
    <cellStyle name="Bom 2" xfId="23" xr:uid="{00000000-0005-0000-0000-000012000000}"/>
    <cellStyle name="Cálculo 2" xfId="24" xr:uid="{00000000-0005-0000-0000-000013000000}"/>
    <cellStyle name="Célula de Verificação 2" xfId="25" xr:uid="{00000000-0005-0000-0000-000014000000}"/>
    <cellStyle name="Célula Vinculada 2" xfId="26" xr:uid="{00000000-0005-0000-0000-000015000000}"/>
    <cellStyle name="Ênfase1 2" xfId="27" xr:uid="{00000000-0005-0000-0000-000016000000}"/>
    <cellStyle name="Ênfase2 2" xfId="28" xr:uid="{00000000-0005-0000-0000-000017000000}"/>
    <cellStyle name="Ênfase3 2" xfId="29" xr:uid="{00000000-0005-0000-0000-000018000000}"/>
    <cellStyle name="Ênfase4 2" xfId="30" xr:uid="{00000000-0005-0000-0000-000019000000}"/>
    <cellStyle name="Ênfase5 2" xfId="31" xr:uid="{00000000-0005-0000-0000-00001A000000}"/>
    <cellStyle name="Ênfase6 2" xfId="32" xr:uid="{00000000-0005-0000-0000-00001B000000}"/>
    <cellStyle name="Entrada 2" xfId="33" xr:uid="{00000000-0005-0000-0000-00001C000000}"/>
    <cellStyle name="Hiperlink" xfId="1" builtinId="8"/>
    <cellStyle name="Hiperlink 2" xfId="34" xr:uid="{00000000-0005-0000-0000-00001E000000}"/>
    <cellStyle name="Hiperlink 3" xfId="35" xr:uid="{00000000-0005-0000-0000-00001F000000}"/>
    <cellStyle name="Hiperlink 4" xfId="36" xr:uid="{00000000-0005-0000-0000-000020000000}"/>
    <cellStyle name="Incorreto 2" xfId="37" xr:uid="{00000000-0005-0000-0000-000021000000}"/>
    <cellStyle name="Moeda" xfId="2" builtinId="4"/>
    <cellStyle name="Moeda 2" xfId="38" xr:uid="{00000000-0005-0000-0000-000023000000}"/>
    <cellStyle name="Moeda 3" xfId="39" xr:uid="{00000000-0005-0000-0000-000024000000}"/>
    <cellStyle name="Moeda 4" xfId="40" xr:uid="{00000000-0005-0000-0000-000025000000}"/>
    <cellStyle name="Neutra 2" xfId="41" xr:uid="{00000000-0005-0000-0000-000026000000}"/>
    <cellStyle name="Normal" xfId="0" builtinId="0"/>
    <cellStyle name="Normal 10 2" xfId="69" xr:uid="{00000000-0005-0000-0000-000028000000}"/>
    <cellStyle name="Normal 14" xfId="68" xr:uid="{00000000-0005-0000-0000-000029000000}"/>
    <cellStyle name="Normal 2" xfId="42" xr:uid="{00000000-0005-0000-0000-00002A000000}"/>
    <cellStyle name="Normal 3" xfId="43" xr:uid="{00000000-0005-0000-0000-00002B000000}"/>
    <cellStyle name="Normal 4" xfId="44" xr:uid="{00000000-0005-0000-0000-00002C000000}"/>
    <cellStyle name="Normal 5" xfId="45" xr:uid="{00000000-0005-0000-0000-00002D000000}"/>
    <cellStyle name="Normal 6" xfId="46" xr:uid="{00000000-0005-0000-0000-00002E000000}"/>
    <cellStyle name="Normal 7" xfId="47" xr:uid="{00000000-0005-0000-0000-00002F000000}"/>
    <cellStyle name="Normal 8" xfId="48" xr:uid="{00000000-0005-0000-0000-000030000000}"/>
    <cellStyle name="Normal 8 2" xfId="66" xr:uid="{00000000-0005-0000-0000-000031000000}"/>
    <cellStyle name="Normal 8 3" xfId="67" xr:uid="{00000000-0005-0000-0000-000032000000}"/>
    <cellStyle name="Normal 9" xfId="64" xr:uid="{00000000-0005-0000-0000-000033000000}"/>
    <cellStyle name="Nota 2" xfId="49" xr:uid="{00000000-0005-0000-0000-000034000000}"/>
    <cellStyle name="Porcentagem" xfId="3" builtinId="5"/>
    <cellStyle name="Porcentagem 2" xfId="50" xr:uid="{00000000-0005-0000-0000-000036000000}"/>
    <cellStyle name="Porcentagem 3" xfId="51" xr:uid="{00000000-0005-0000-0000-000037000000}"/>
    <cellStyle name="Saída 2" xfId="52" xr:uid="{00000000-0005-0000-0000-000038000000}"/>
    <cellStyle name="Texto de Aviso 2" xfId="53" xr:uid="{00000000-0005-0000-0000-000039000000}"/>
    <cellStyle name="Texto Explicativo 2" xfId="54" xr:uid="{00000000-0005-0000-0000-00003A000000}"/>
    <cellStyle name="Título 1 2" xfId="55" xr:uid="{00000000-0005-0000-0000-00003B000000}"/>
    <cellStyle name="Título 2 2" xfId="56" xr:uid="{00000000-0005-0000-0000-00003C000000}"/>
    <cellStyle name="Título 3 2" xfId="57" xr:uid="{00000000-0005-0000-0000-00003D000000}"/>
    <cellStyle name="Título 4 2" xfId="58" xr:uid="{00000000-0005-0000-0000-00003E000000}"/>
    <cellStyle name="Título 5" xfId="59" xr:uid="{00000000-0005-0000-0000-00003F000000}"/>
    <cellStyle name="Total 2" xfId="60" xr:uid="{00000000-0005-0000-0000-000040000000}"/>
    <cellStyle name="Vírgula" xfId="4" builtinId="3"/>
    <cellStyle name="Vírgula 2" xfId="61" xr:uid="{00000000-0005-0000-0000-000042000000}"/>
    <cellStyle name="Vírgula 2 2" xfId="62" xr:uid="{00000000-0005-0000-0000-000043000000}"/>
    <cellStyle name="Vírgula 3" xfId="63" xr:uid="{00000000-0005-0000-0000-000044000000}"/>
    <cellStyle name="Vírgula 4" xfId="65" xr:uid="{00000000-0005-0000-0000-000045000000}"/>
  </cellStyles>
  <dxfs count="6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none">
          <bgColor indexed="65"/>
        </patternFill>
      </fill>
    </dxf>
    <dxf>
      <fill>
        <patternFill patternType="solid">
          <bgColor indexed="42"/>
        </patternFill>
      </fill>
    </dxf>
    <dxf>
      <fill>
        <patternFill>
          <bgColor indexed="42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363AF2"/>
      <color rgb="FFFFFFCC"/>
      <color rgb="FFFFFF99"/>
      <color rgb="FF3E73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0</xdr:row>
      <xdr:rowOff>180975</xdr:rowOff>
    </xdr:from>
    <xdr:to>
      <xdr:col>6</xdr:col>
      <xdr:colOff>304800</xdr:colOff>
      <xdr:row>3</xdr:row>
      <xdr:rowOff>76200</xdr:rowOff>
    </xdr:to>
    <xdr:pic>
      <xdr:nvPicPr>
        <xdr:cNvPr id="10258" name="Picture 1" descr="Brasão">
          <a:extLst>
            <a:ext uri="{FF2B5EF4-FFF2-40B4-BE49-F238E27FC236}">
              <a16:creationId xmlns:a16="http://schemas.microsoft.com/office/drawing/2014/main" id="{00000000-0008-0000-0400-00001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80975"/>
          <a:ext cx="7715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workbookViewId="0">
      <selection activeCell="I2" sqref="I2:M2"/>
    </sheetView>
  </sheetViews>
  <sheetFormatPr defaultRowHeight="12.75" x14ac:dyDescent="0.2"/>
  <cols>
    <col min="13" max="13" width="52.28515625" customWidth="1"/>
  </cols>
  <sheetData>
    <row r="1" spans="1:13" ht="18.75" thickBot="1" x14ac:dyDescent="0.3">
      <c r="A1" s="299"/>
      <c r="B1" s="534" t="s">
        <v>145</v>
      </c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</row>
    <row r="2" spans="1:13" ht="13.5" thickBot="1" x14ac:dyDescent="0.25">
      <c r="A2" s="535" t="s">
        <v>146</v>
      </c>
      <c r="B2" s="536"/>
      <c r="C2" s="536"/>
      <c r="D2" s="536"/>
      <c r="E2" s="536"/>
      <c r="F2" s="536"/>
      <c r="G2" s="536"/>
      <c r="H2" s="301"/>
      <c r="I2" s="537" t="s">
        <v>156</v>
      </c>
      <c r="J2" s="538"/>
      <c r="K2" s="538"/>
      <c r="L2" s="538"/>
      <c r="M2" s="539"/>
    </row>
    <row r="3" spans="1:13" ht="13.5" thickBot="1" x14ac:dyDescent="0.25">
      <c r="A3" s="298"/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</row>
    <row r="4" spans="1:13" ht="101.25" customHeight="1" thickBot="1" x14ac:dyDescent="0.25">
      <c r="A4" s="540" t="s">
        <v>238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41"/>
    </row>
    <row r="5" spans="1:13" ht="13.5" thickBot="1" x14ac:dyDescent="0.25">
      <c r="A5" s="302"/>
      <c r="B5" s="300"/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</row>
    <row r="6" spans="1:13" ht="99.75" customHeight="1" thickBot="1" x14ac:dyDescent="0.25">
      <c r="A6" s="542" t="s">
        <v>224</v>
      </c>
      <c r="B6" s="543"/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4"/>
    </row>
    <row r="7" spans="1:13" ht="13.5" thickBot="1" x14ac:dyDescent="0.25">
      <c r="A7" s="303"/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</row>
    <row r="8" spans="1:13" ht="43.5" customHeight="1" thickBot="1" x14ac:dyDescent="0.25">
      <c r="A8" s="516" t="s">
        <v>147</v>
      </c>
      <c r="B8" s="517"/>
      <c r="C8" s="517"/>
      <c r="D8" s="517"/>
      <c r="E8" s="517"/>
      <c r="F8" s="517"/>
      <c r="G8" s="517"/>
      <c r="H8" s="517"/>
      <c r="I8" s="517"/>
      <c r="J8" s="517"/>
      <c r="K8" s="517"/>
      <c r="L8" s="517"/>
      <c r="M8" s="518"/>
    </row>
    <row r="9" spans="1:13" ht="13.5" thickBot="1" x14ac:dyDescent="0.25">
      <c r="A9" s="298"/>
      <c r="B9" s="298"/>
      <c r="C9" s="298"/>
      <c r="D9" s="298"/>
      <c r="E9" s="298"/>
      <c r="F9" s="298"/>
      <c r="G9" s="298"/>
      <c r="H9" s="298"/>
      <c r="I9" s="298"/>
      <c r="J9" s="298"/>
      <c r="K9" s="298"/>
      <c r="L9" s="298"/>
      <c r="M9" s="298"/>
    </row>
    <row r="10" spans="1:13" x14ac:dyDescent="0.2">
      <c r="A10" s="525" t="s">
        <v>148</v>
      </c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7"/>
    </row>
    <row r="11" spans="1:13" ht="29.25" customHeight="1" x14ac:dyDescent="0.2">
      <c r="A11" s="528" t="s">
        <v>149</v>
      </c>
      <c r="B11" s="529"/>
      <c r="C11" s="529"/>
      <c r="D11" s="529"/>
      <c r="E11" s="529"/>
      <c r="F11" s="529"/>
      <c r="G11" s="529"/>
      <c r="H11" s="529"/>
      <c r="I11" s="529"/>
      <c r="J11" s="529"/>
      <c r="K11" s="529"/>
      <c r="L11" s="529"/>
      <c r="M11" s="530"/>
    </row>
    <row r="12" spans="1:13" ht="30.75" customHeight="1" x14ac:dyDescent="0.2">
      <c r="A12" s="531" t="s">
        <v>150</v>
      </c>
      <c r="B12" s="532"/>
      <c r="C12" s="532"/>
      <c r="D12" s="532"/>
      <c r="E12" s="532"/>
      <c r="F12" s="532"/>
      <c r="G12" s="532"/>
      <c r="H12" s="532"/>
      <c r="I12" s="532"/>
      <c r="J12" s="532"/>
      <c r="K12" s="532"/>
      <c r="L12" s="532"/>
      <c r="M12" s="533"/>
    </row>
    <row r="13" spans="1:13" ht="15.75" customHeight="1" x14ac:dyDescent="0.2">
      <c r="A13" s="531" t="s">
        <v>151</v>
      </c>
      <c r="B13" s="532"/>
      <c r="C13" s="532"/>
      <c r="D13" s="532"/>
      <c r="E13" s="532"/>
      <c r="F13" s="532"/>
      <c r="G13" s="532"/>
      <c r="H13" s="532"/>
      <c r="I13" s="532"/>
      <c r="J13" s="532"/>
      <c r="K13" s="532"/>
      <c r="L13" s="532"/>
      <c r="M13" s="533"/>
    </row>
    <row r="14" spans="1:13" ht="43.5" customHeight="1" x14ac:dyDescent="0.2">
      <c r="A14" s="522" t="s">
        <v>152</v>
      </c>
      <c r="B14" s="523"/>
      <c r="C14" s="523"/>
      <c r="D14" s="523"/>
      <c r="E14" s="523"/>
      <c r="F14" s="523"/>
      <c r="G14" s="523"/>
      <c r="H14" s="523"/>
      <c r="I14" s="523"/>
      <c r="J14" s="523"/>
      <c r="K14" s="523"/>
      <c r="L14" s="523"/>
      <c r="M14" s="524"/>
    </row>
    <row r="15" spans="1:13" ht="19.5" customHeight="1" x14ac:dyDescent="0.2">
      <c r="A15" s="522" t="s">
        <v>181</v>
      </c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4"/>
    </row>
    <row r="16" spans="1:13" ht="46.5" customHeight="1" x14ac:dyDescent="0.2">
      <c r="A16" s="522" t="s">
        <v>153</v>
      </c>
      <c r="B16" s="523"/>
      <c r="C16" s="523"/>
      <c r="D16" s="523"/>
      <c r="E16" s="523"/>
      <c r="F16" s="523"/>
      <c r="G16" s="523"/>
      <c r="H16" s="523"/>
      <c r="I16" s="523"/>
      <c r="J16" s="523"/>
      <c r="K16" s="523"/>
      <c r="L16" s="523"/>
      <c r="M16" s="524"/>
    </row>
    <row r="17" spans="1:13" ht="39" customHeight="1" thickBot="1" x14ac:dyDescent="0.25">
      <c r="A17" s="519" t="s">
        <v>225</v>
      </c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1"/>
    </row>
    <row r="18" spans="1:13" ht="13.5" thickBot="1" x14ac:dyDescent="0.25">
      <c r="A18" s="298"/>
      <c r="B18" s="298"/>
      <c r="C18" s="298"/>
      <c r="D18" s="298"/>
      <c r="E18" s="298"/>
      <c r="F18" s="298"/>
      <c r="G18" s="298"/>
      <c r="H18" s="298"/>
      <c r="I18" s="298"/>
      <c r="J18" s="298"/>
      <c r="K18" s="298"/>
      <c r="L18" s="298"/>
      <c r="M18" s="298"/>
    </row>
    <row r="19" spans="1:13" ht="42" customHeight="1" thickBot="1" x14ac:dyDescent="0.25">
      <c r="A19" s="516" t="s">
        <v>154</v>
      </c>
      <c r="B19" s="517"/>
      <c r="C19" s="517"/>
      <c r="D19" s="517"/>
      <c r="E19" s="517"/>
      <c r="F19" s="517"/>
      <c r="G19" s="517"/>
      <c r="H19" s="517"/>
      <c r="I19" s="517"/>
      <c r="J19" s="517"/>
      <c r="K19" s="517"/>
      <c r="L19" s="517"/>
      <c r="M19" s="518"/>
    </row>
    <row r="20" spans="1:13" ht="13.5" thickBot="1" x14ac:dyDescent="0.25">
      <c r="A20" s="298"/>
      <c r="B20" s="298"/>
      <c r="C20" s="298"/>
      <c r="D20" s="298"/>
      <c r="E20" s="298"/>
      <c r="F20" s="298"/>
      <c r="G20" s="298"/>
      <c r="H20" s="298"/>
      <c r="I20" s="298"/>
      <c r="J20" s="298"/>
      <c r="K20" s="298"/>
      <c r="L20" s="298"/>
      <c r="M20" s="298"/>
    </row>
    <row r="21" spans="1:13" ht="30" customHeight="1" thickBot="1" x14ac:dyDescent="0.25">
      <c r="A21" s="516" t="s">
        <v>155</v>
      </c>
      <c r="B21" s="517"/>
      <c r="C21" s="517"/>
      <c r="D21" s="517"/>
      <c r="E21" s="517"/>
      <c r="F21" s="517"/>
      <c r="G21" s="517"/>
      <c r="H21" s="517"/>
      <c r="I21" s="517"/>
      <c r="J21" s="517"/>
      <c r="K21" s="517"/>
      <c r="L21" s="517"/>
      <c r="M21" s="518"/>
    </row>
    <row r="22" spans="1:13" x14ac:dyDescent="0.2">
      <c r="A22" s="298"/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8"/>
      <c r="M22" s="298"/>
    </row>
    <row r="23" spans="1:13" s="402" customFormat="1" x14ac:dyDescent="0.2"/>
  </sheetData>
  <mergeCells count="16">
    <mergeCell ref="B1:M1"/>
    <mergeCell ref="A2:G2"/>
    <mergeCell ref="I2:M2"/>
    <mergeCell ref="A4:M4"/>
    <mergeCell ref="A6:M6"/>
    <mergeCell ref="A8:M8"/>
    <mergeCell ref="A21:M21"/>
    <mergeCell ref="A17:M17"/>
    <mergeCell ref="A19:M19"/>
    <mergeCell ref="A16:M16"/>
    <mergeCell ref="A10:M10"/>
    <mergeCell ref="A11:M11"/>
    <mergeCell ref="A12:M12"/>
    <mergeCell ref="A13:M13"/>
    <mergeCell ref="A14:M14"/>
    <mergeCell ref="A15:M15"/>
  </mergeCells>
  <hyperlinks>
    <hyperlink ref="I2" location="'Plan. Postos'!A1" display="Clique aqui para Ir para a Planilha &quot;Plan Postos&quot;" xr:uid="{00000000-0004-0000-0000-000000000000}"/>
    <hyperlink ref="I2:M2" location="PRINCIPAL!A1" display="Clique aqui para Ir para a Planilha &quot;PRINCIPAL&quot;" xr:uid="{00000000-0004-0000-0000-000001000000}"/>
  </hyperlinks>
  <pageMargins left="0.78740157480314965" right="0.51181102362204722" top="0.78740157480314965" bottom="0.78740157480314965" header="0.31496062992125984" footer="0.31496062992125984"/>
  <pageSetup paperSize="9" scale="55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W449"/>
  <sheetViews>
    <sheetView showGridLines="0" tabSelected="1" zoomScale="70" zoomScaleNormal="70" zoomScaleSheetLayoutView="100" workbookViewId="0">
      <selection activeCell="AA37" sqref="AA37"/>
    </sheetView>
  </sheetViews>
  <sheetFormatPr defaultColWidth="9.140625" defaultRowHeight="15.75" x14ac:dyDescent="0.25"/>
  <cols>
    <col min="1" max="1" width="13.42578125" style="56" customWidth="1"/>
    <col min="2" max="2" width="15.42578125" style="56" customWidth="1"/>
    <col min="3" max="3" width="29.28515625" style="56" customWidth="1"/>
    <col min="4" max="4" width="10" style="56" customWidth="1"/>
    <col min="5" max="5" width="10.140625" style="56" customWidth="1"/>
    <col min="6" max="6" width="15.85546875" style="56" customWidth="1"/>
    <col min="7" max="7" width="11.140625" style="56" customWidth="1"/>
    <col min="8" max="8" width="19.140625" style="56" customWidth="1"/>
    <col min="9" max="9" width="18" style="56" customWidth="1"/>
    <col min="10" max="10" width="21.85546875" style="56" customWidth="1"/>
    <col min="11" max="11" width="1.42578125" style="45" customWidth="1"/>
    <col min="12" max="12" width="12.5703125" style="32" customWidth="1"/>
    <col min="13" max="13" width="11.28515625" style="160" customWidth="1"/>
    <col min="14" max="14" width="24.140625" style="60" customWidth="1"/>
    <col min="15" max="15" width="16.42578125" style="60" hidden="1" customWidth="1"/>
    <col min="16" max="16" width="12.140625" style="60" customWidth="1"/>
    <col min="17" max="17" width="11.85546875" style="60" customWidth="1"/>
    <col min="18" max="18" width="36.5703125" style="60" customWidth="1"/>
    <col min="19" max="19" width="9.140625" style="44"/>
    <col min="20" max="20" width="11.5703125" style="44" bestFit="1" customWidth="1"/>
    <col min="21" max="21" width="23.28515625" style="44" hidden="1" customWidth="1"/>
    <col min="22" max="22" width="10.28515625" style="56" hidden="1" customWidth="1"/>
    <col min="23" max="23" width="0" style="56" hidden="1" customWidth="1"/>
    <col min="24" max="16384" width="9.140625" style="56"/>
  </cols>
  <sheetData>
    <row r="1" spans="1:23" ht="23.25" customHeight="1" thickBot="1" x14ac:dyDescent="0.35">
      <c r="A1" s="811" t="s">
        <v>219</v>
      </c>
      <c r="B1" s="812"/>
      <c r="C1" s="812"/>
      <c r="D1" s="812"/>
      <c r="E1" s="812"/>
      <c r="F1" s="812"/>
      <c r="G1" s="812"/>
      <c r="H1" s="812"/>
      <c r="I1" s="812"/>
      <c r="J1" s="813"/>
      <c r="K1" s="31"/>
      <c r="L1" s="31"/>
      <c r="M1" s="31"/>
      <c r="N1" s="45"/>
      <c r="O1" s="45"/>
      <c r="P1" s="45"/>
      <c r="Q1" s="45"/>
      <c r="R1" s="187"/>
    </row>
    <row r="2" spans="1:23" ht="18" customHeight="1" thickBot="1" x14ac:dyDescent="0.35">
      <c r="A2" s="482"/>
      <c r="B2" s="483"/>
      <c r="C2" s="483"/>
      <c r="D2" s="484"/>
      <c r="E2" s="484"/>
      <c r="F2" s="484"/>
      <c r="G2" s="484"/>
      <c r="H2" s="485"/>
      <c r="I2" s="347"/>
      <c r="J2" s="486" t="s">
        <v>134</v>
      </c>
      <c r="L2" s="395" t="s">
        <v>220</v>
      </c>
      <c r="M2" s="46"/>
      <c r="N2" s="45"/>
      <c r="O2" s="45"/>
      <c r="P2" s="45"/>
      <c r="Q2" s="45"/>
      <c r="R2" s="187"/>
      <c r="U2" s="47" t="s">
        <v>93</v>
      </c>
      <c r="V2" s="753" t="s">
        <v>133</v>
      </c>
      <c r="W2" s="754"/>
    </row>
    <row r="3" spans="1:23" ht="15.75" customHeight="1" x14ac:dyDescent="0.3">
      <c r="A3" s="188" t="s">
        <v>12</v>
      </c>
      <c r="B3" s="722"/>
      <c r="C3" s="723"/>
      <c r="D3" s="723"/>
      <c r="E3" s="723"/>
      <c r="F3" s="723"/>
      <c r="G3" s="724"/>
      <c r="H3" s="189" t="s">
        <v>49</v>
      </c>
      <c r="I3" s="370"/>
      <c r="J3" s="548" t="s">
        <v>89</v>
      </c>
      <c r="K3" s="48"/>
      <c r="L3" s="296" t="s">
        <v>229</v>
      </c>
      <c r="M3" s="49"/>
      <c r="N3" s="45"/>
      <c r="O3" s="24"/>
      <c r="P3" s="45"/>
      <c r="Q3" s="45"/>
      <c r="R3" s="187"/>
      <c r="U3" s="47" t="s">
        <v>131</v>
      </c>
      <c r="V3" s="753"/>
      <c r="W3" s="754"/>
    </row>
    <row r="4" spans="1:23" ht="17.25" customHeight="1" x14ac:dyDescent="0.25">
      <c r="A4" s="190" t="s">
        <v>76</v>
      </c>
      <c r="B4" s="778" t="s">
        <v>231</v>
      </c>
      <c r="C4" s="779"/>
      <c r="D4" s="779"/>
      <c r="E4" s="779"/>
      <c r="F4" s="779"/>
      <c r="G4" s="780"/>
      <c r="H4" s="191" t="s">
        <v>77</v>
      </c>
      <c r="I4" s="429">
        <v>515</v>
      </c>
      <c r="J4" s="549"/>
      <c r="K4" s="48"/>
      <c r="M4" s="49"/>
      <c r="N4" s="45"/>
      <c r="O4" s="24"/>
      <c r="P4" s="45"/>
      <c r="Q4" s="192"/>
      <c r="R4" s="187"/>
      <c r="U4" s="47" t="s">
        <v>132</v>
      </c>
      <c r="V4" s="753"/>
      <c r="W4" s="754"/>
    </row>
    <row r="5" spans="1:23" ht="16.5" customHeight="1" thickBot="1" x14ac:dyDescent="0.3">
      <c r="A5" s="50" t="s">
        <v>75</v>
      </c>
      <c r="B5" s="781"/>
      <c r="C5" s="782"/>
      <c r="D5" s="782"/>
      <c r="E5" s="782"/>
      <c r="F5" s="782"/>
      <c r="G5" s="783"/>
      <c r="H5" s="193" t="s">
        <v>78</v>
      </c>
      <c r="I5" s="430" t="s">
        <v>182</v>
      </c>
      <c r="J5" s="487" t="s">
        <v>90</v>
      </c>
      <c r="K5" s="48"/>
      <c r="M5" s="49"/>
      <c r="N5" s="45"/>
      <c r="O5" s="33"/>
      <c r="P5" s="45"/>
      <c r="Q5" s="192"/>
      <c r="R5" s="187"/>
      <c r="U5" s="51" t="s">
        <v>72</v>
      </c>
      <c r="V5" s="753"/>
      <c r="W5" s="754"/>
    </row>
    <row r="6" spans="1:23" s="33" customFormat="1" ht="42.75" customHeight="1" thickBot="1" x14ac:dyDescent="0.3">
      <c r="A6" s="755" t="s">
        <v>87</v>
      </c>
      <c r="B6" s="756"/>
      <c r="C6" s="488" t="s">
        <v>132</v>
      </c>
      <c r="D6" s="757">
        <v>0</v>
      </c>
      <c r="E6" s="758"/>
      <c r="F6" s="758"/>
      <c r="G6" s="758"/>
      <c r="H6" s="758"/>
      <c r="I6" s="758"/>
      <c r="J6" s="489" t="s">
        <v>115</v>
      </c>
      <c r="K6" s="73"/>
      <c r="M6" s="49"/>
      <c r="Q6" s="194"/>
      <c r="R6" s="187"/>
      <c r="S6" s="44"/>
    </row>
    <row r="7" spans="1:23" ht="15.75" customHeight="1" x14ac:dyDescent="0.25">
      <c r="A7" s="353" t="s">
        <v>0</v>
      </c>
      <c r="B7" s="802" t="s">
        <v>1</v>
      </c>
      <c r="C7" s="803"/>
      <c r="D7" s="803"/>
      <c r="E7" s="803"/>
      <c r="F7" s="803"/>
      <c r="G7" s="804"/>
      <c r="H7" s="759"/>
      <c r="I7" s="760"/>
      <c r="J7" s="761"/>
      <c r="K7" s="367"/>
      <c r="L7" s="762" t="s">
        <v>99</v>
      </c>
      <c r="M7" s="49"/>
      <c r="N7" s="45"/>
      <c r="O7" s="45"/>
      <c r="P7" s="45"/>
      <c r="Q7" s="45"/>
      <c r="R7" s="187"/>
    </row>
    <row r="8" spans="1:23" ht="14.25" customHeight="1" x14ac:dyDescent="0.25">
      <c r="A8" s="74" t="s">
        <v>2</v>
      </c>
      <c r="B8" s="638" t="s">
        <v>3</v>
      </c>
      <c r="C8" s="639"/>
      <c r="D8" s="639"/>
      <c r="E8" s="639"/>
      <c r="F8" s="639"/>
      <c r="G8" s="640"/>
      <c r="H8" s="765" t="s">
        <v>50</v>
      </c>
      <c r="I8" s="766"/>
      <c r="J8" s="767"/>
      <c r="K8" s="52"/>
      <c r="L8" s="763"/>
      <c r="M8" s="49"/>
      <c r="N8" s="45"/>
      <c r="O8" s="45"/>
      <c r="P8" s="45"/>
      <c r="Q8" s="45"/>
      <c r="R8" s="187"/>
    </row>
    <row r="9" spans="1:23" ht="15.75" customHeight="1" x14ac:dyDescent="0.25">
      <c r="A9" s="61" t="s">
        <v>4</v>
      </c>
      <c r="B9" s="638" t="s">
        <v>130</v>
      </c>
      <c r="C9" s="639"/>
      <c r="D9" s="639"/>
      <c r="E9" s="639"/>
      <c r="F9" s="639"/>
      <c r="G9" s="640"/>
      <c r="H9" s="768" t="s">
        <v>230</v>
      </c>
      <c r="I9" s="769"/>
      <c r="J9" s="770"/>
      <c r="K9" s="52"/>
      <c r="L9" s="763"/>
      <c r="M9" s="49"/>
      <c r="N9" s="45"/>
      <c r="O9" s="45"/>
      <c r="P9" s="45"/>
      <c r="Q9" s="45"/>
      <c r="R9" s="187"/>
    </row>
    <row r="10" spans="1:23" ht="14.25" customHeight="1" x14ac:dyDescent="0.25">
      <c r="A10" s="74" t="s">
        <v>5</v>
      </c>
      <c r="B10" s="638" t="s">
        <v>6</v>
      </c>
      <c r="C10" s="639"/>
      <c r="D10" s="639"/>
      <c r="E10" s="639"/>
      <c r="F10" s="639"/>
      <c r="G10" s="640"/>
      <c r="H10" s="771">
        <v>12</v>
      </c>
      <c r="I10" s="772"/>
      <c r="J10" s="773"/>
      <c r="K10" s="52"/>
      <c r="L10" s="763"/>
      <c r="M10" s="49"/>
      <c r="N10" s="45"/>
      <c r="O10" s="45"/>
      <c r="P10" s="45"/>
      <c r="Q10" s="45"/>
      <c r="R10" s="187"/>
    </row>
    <row r="11" spans="1:23" ht="30.6" customHeight="1" x14ac:dyDescent="0.25">
      <c r="A11" s="74" t="s">
        <v>7</v>
      </c>
      <c r="B11" s="793" t="s">
        <v>221</v>
      </c>
      <c r="C11" s="794"/>
      <c r="D11" s="794"/>
      <c r="E11" s="794"/>
      <c r="F11" s="794"/>
      <c r="G11" s="795"/>
      <c r="H11" s="796" t="s">
        <v>186</v>
      </c>
      <c r="I11" s="797"/>
      <c r="J11" s="798"/>
      <c r="K11" s="368"/>
      <c r="L11" s="763"/>
      <c r="M11" s="49"/>
      <c r="N11" s="45"/>
      <c r="O11" s="45"/>
      <c r="P11" s="45"/>
      <c r="Q11" s="45"/>
      <c r="R11" s="187"/>
    </row>
    <row r="12" spans="1:23" ht="15.75" customHeight="1" x14ac:dyDescent="0.25">
      <c r="A12" s="195" t="s">
        <v>8</v>
      </c>
      <c r="B12" s="725" t="s">
        <v>237</v>
      </c>
      <c r="C12" s="726"/>
      <c r="D12" s="726"/>
      <c r="E12" s="726"/>
      <c r="F12" s="726"/>
      <c r="G12" s="726"/>
      <c r="H12" s="34"/>
      <c r="I12" s="34"/>
      <c r="J12" s="185"/>
      <c r="K12" s="52"/>
      <c r="L12" s="763"/>
      <c r="M12" s="49"/>
      <c r="N12" s="45"/>
      <c r="O12" s="45"/>
      <c r="P12" s="45"/>
      <c r="Q12" s="45"/>
      <c r="R12" s="187"/>
    </row>
    <row r="13" spans="1:23" ht="15.75" customHeight="1" x14ac:dyDescent="0.25">
      <c r="A13" s="74" t="s">
        <v>9</v>
      </c>
      <c r="B13" s="638" t="s">
        <v>16</v>
      </c>
      <c r="C13" s="639"/>
      <c r="D13" s="639"/>
      <c r="E13" s="639"/>
      <c r="F13" s="639"/>
      <c r="G13" s="640"/>
      <c r="H13" s="799">
        <v>2394.3000000000002</v>
      </c>
      <c r="I13" s="800"/>
      <c r="J13" s="801"/>
      <c r="K13" s="369"/>
      <c r="L13" s="763"/>
      <c r="M13" s="49"/>
      <c r="N13" s="45"/>
      <c r="O13" s="45"/>
      <c r="P13" s="45"/>
      <c r="Q13" s="45"/>
      <c r="R13" s="187"/>
      <c r="T13" s="53"/>
    </row>
    <row r="14" spans="1:23" ht="15.75" customHeight="1" thickBot="1" x14ac:dyDescent="0.3">
      <c r="A14" s="196" t="s">
        <v>10</v>
      </c>
      <c r="B14" s="790" t="s">
        <v>11</v>
      </c>
      <c r="C14" s="791"/>
      <c r="D14" s="791"/>
      <c r="E14" s="791"/>
      <c r="F14" s="791"/>
      <c r="G14" s="792"/>
      <c r="H14" s="730" t="s">
        <v>194</v>
      </c>
      <c r="I14" s="731"/>
      <c r="J14" s="732"/>
      <c r="K14" s="52"/>
      <c r="L14" s="763"/>
      <c r="M14" s="49"/>
      <c r="N14" s="68"/>
      <c r="O14" s="45"/>
      <c r="P14" s="45"/>
      <c r="Q14" s="45"/>
      <c r="R14" s="45"/>
    </row>
    <row r="15" spans="1:23" ht="6.75" customHeight="1" thickBot="1" x14ac:dyDescent="0.25">
      <c r="A15" s="375"/>
      <c r="B15" s="201"/>
      <c r="C15" s="201"/>
      <c r="D15" s="201"/>
      <c r="E15" s="201"/>
      <c r="F15" s="201"/>
      <c r="G15" s="201"/>
      <c r="H15" s="201"/>
      <c r="I15" s="201"/>
      <c r="J15" s="376"/>
      <c r="K15" s="55"/>
      <c r="L15" s="763"/>
      <c r="M15" s="49"/>
      <c r="N15" s="45"/>
      <c r="O15" s="45"/>
      <c r="P15" s="45"/>
      <c r="Q15" s="45"/>
      <c r="R15" s="45"/>
    </row>
    <row r="16" spans="1:23" ht="15.75" customHeight="1" thickBot="1" x14ac:dyDescent="0.3">
      <c r="A16" s="350" t="s">
        <v>13</v>
      </c>
      <c r="B16" s="338"/>
      <c r="C16" s="338"/>
      <c r="D16" s="338"/>
      <c r="E16" s="338"/>
      <c r="F16" s="338"/>
      <c r="G16" s="338"/>
      <c r="H16" s="338"/>
      <c r="I16" s="338"/>
      <c r="J16" s="338"/>
      <c r="K16" s="57"/>
      <c r="L16" s="763"/>
      <c r="M16" s="49"/>
      <c r="N16" s="733"/>
      <c r="O16" s="734"/>
      <c r="P16" s="734"/>
      <c r="Q16" s="734"/>
      <c r="R16" s="44"/>
    </row>
    <row r="17" spans="1:21" x14ac:dyDescent="0.25">
      <c r="A17" s="353">
        <v>1</v>
      </c>
      <c r="B17" s="360" t="s">
        <v>14</v>
      </c>
      <c r="C17" s="99"/>
      <c r="D17" s="99"/>
      <c r="E17" s="99"/>
      <c r="F17" s="100"/>
      <c r="G17" s="100"/>
      <c r="H17" s="698" t="s">
        <v>15</v>
      </c>
      <c r="I17" s="614"/>
      <c r="J17" s="615"/>
      <c r="K17" s="58"/>
      <c r="L17" s="763"/>
      <c r="M17" s="49"/>
      <c r="N17" s="45"/>
      <c r="O17" s="45"/>
      <c r="P17" s="45"/>
      <c r="Q17" s="45"/>
      <c r="R17" s="45"/>
      <c r="T17" s="53"/>
    </row>
    <row r="18" spans="1:21" ht="18" customHeight="1" x14ac:dyDescent="0.25">
      <c r="A18" s="74" t="s">
        <v>0</v>
      </c>
      <c r="B18" s="738" t="s">
        <v>16</v>
      </c>
      <c r="C18" s="739"/>
      <c r="D18" s="739"/>
      <c r="E18" s="739"/>
      <c r="F18" s="740"/>
      <c r="G18" s="291"/>
      <c r="H18" s="832">
        <f>H13</f>
        <v>2394.3000000000002</v>
      </c>
      <c r="I18" s="833"/>
      <c r="J18" s="834"/>
      <c r="K18" s="28"/>
      <c r="L18" s="763"/>
      <c r="M18" s="49"/>
    </row>
    <row r="19" spans="1:21" ht="15.75" hidden="1" customHeight="1" x14ac:dyDescent="0.25">
      <c r="A19" s="74" t="s">
        <v>4</v>
      </c>
      <c r="B19" s="306" t="s">
        <v>88</v>
      </c>
      <c r="C19" s="307"/>
      <c r="D19" s="307"/>
      <c r="E19" s="308"/>
      <c r="F19" s="292"/>
      <c r="G19" s="292"/>
      <c r="H19" s="35"/>
      <c r="I19" s="36"/>
      <c r="J19" s="186"/>
      <c r="K19" s="28"/>
      <c r="L19" s="763"/>
      <c r="M19" s="49"/>
    </row>
    <row r="20" spans="1:21" ht="15.75" hidden="1" customHeight="1" x14ac:dyDescent="0.25">
      <c r="A20" s="74" t="s">
        <v>5</v>
      </c>
      <c r="B20" s="306" t="s">
        <v>17</v>
      </c>
      <c r="C20" s="307"/>
      <c r="D20" s="307"/>
      <c r="E20" s="308"/>
      <c r="F20" s="293"/>
      <c r="G20" s="293"/>
      <c r="H20" s="35"/>
      <c r="I20" s="36"/>
      <c r="J20" s="186"/>
      <c r="K20" s="29"/>
      <c r="L20" s="763"/>
      <c r="M20" s="49"/>
    </row>
    <row r="21" spans="1:21" ht="15.75" hidden="1" customHeight="1" x14ac:dyDescent="0.25">
      <c r="A21" s="74" t="s">
        <v>7</v>
      </c>
      <c r="B21" s="306" t="s">
        <v>18</v>
      </c>
      <c r="C21" s="307"/>
      <c r="D21" s="307"/>
      <c r="E21" s="308"/>
      <c r="F21" s="293"/>
      <c r="G21" s="293"/>
      <c r="H21" s="35"/>
      <c r="I21" s="36"/>
      <c r="J21" s="186"/>
      <c r="K21" s="29"/>
      <c r="L21" s="763"/>
      <c r="M21" s="49"/>
    </row>
    <row r="22" spans="1:21" ht="15.75" customHeight="1" x14ac:dyDescent="0.25">
      <c r="A22" s="74" t="s">
        <v>2</v>
      </c>
      <c r="B22" s="738" t="s">
        <v>88</v>
      </c>
      <c r="C22" s="739"/>
      <c r="D22" s="739"/>
      <c r="E22" s="739"/>
      <c r="F22" s="740"/>
      <c r="G22" s="293"/>
      <c r="H22" s="835"/>
      <c r="I22" s="836"/>
      <c r="J22" s="837"/>
      <c r="K22" s="29"/>
      <c r="L22" s="763"/>
      <c r="M22" s="49"/>
    </row>
    <row r="23" spans="1:21" ht="16.899999999999999" customHeight="1" x14ac:dyDescent="0.25">
      <c r="A23" s="74" t="s">
        <v>4</v>
      </c>
      <c r="B23" s="738" t="s">
        <v>191</v>
      </c>
      <c r="C23" s="739"/>
      <c r="D23" s="739"/>
      <c r="E23" s="739"/>
      <c r="F23" s="740"/>
      <c r="G23" s="425"/>
      <c r="H23" s="838"/>
      <c r="I23" s="839"/>
      <c r="J23" s="840"/>
      <c r="K23" s="59"/>
      <c r="L23" s="763"/>
      <c r="M23" s="49"/>
    </row>
    <row r="24" spans="1:21" ht="15.75" customHeight="1" x14ac:dyDescent="0.25">
      <c r="A24" s="74" t="s">
        <v>5</v>
      </c>
      <c r="B24" s="738" t="s">
        <v>157</v>
      </c>
      <c r="C24" s="739"/>
      <c r="D24" s="739"/>
      <c r="E24" s="739"/>
      <c r="F24" s="740"/>
      <c r="G24" s="294"/>
      <c r="H24" s="616"/>
      <c r="I24" s="617"/>
      <c r="J24" s="618"/>
      <c r="K24" s="59"/>
      <c r="L24" s="763"/>
      <c r="M24" s="49"/>
    </row>
    <row r="25" spans="1:21" ht="16.5" thickBot="1" x14ac:dyDescent="0.3">
      <c r="A25" s="362"/>
      <c r="B25" s="784"/>
      <c r="C25" s="785"/>
      <c r="D25" s="785"/>
      <c r="E25" s="785"/>
      <c r="F25" s="786"/>
      <c r="G25" s="363"/>
      <c r="H25" s="841"/>
      <c r="I25" s="842"/>
      <c r="J25" s="843"/>
      <c r="K25" s="28"/>
      <c r="L25" s="763"/>
      <c r="M25" s="199"/>
      <c r="N25" s="685"/>
      <c r="O25" s="685"/>
      <c r="P25" s="685"/>
      <c r="Q25" s="685"/>
      <c r="R25" s="685"/>
    </row>
    <row r="26" spans="1:21" ht="16.5" thickBot="1" x14ac:dyDescent="0.3">
      <c r="A26" s="787" t="s">
        <v>126</v>
      </c>
      <c r="B26" s="788"/>
      <c r="C26" s="788"/>
      <c r="D26" s="788"/>
      <c r="E26" s="788"/>
      <c r="F26" s="789"/>
      <c r="G26" s="361"/>
      <c r="H26" s="844">
        <f>SUM(H18:H25)</f>
        <v>2394.3000000000002</v>
      </c>
      <c r="I26" s="714"/>
      <c r="J26" s="715"/>
      <c r="K26" s="29"/>
      <c r="L26" s="763"/>
      <c r="M26" s="49"/>
    </row>
    <row r="27" spans="1:21" ht="7.5" customHeight="1" thickBot="1" x14ac:dyDescent="0.25">
      <c r="A27" s="201"/>
      <c r="B27" s="87"/>
      <c r="C27" s="87"/>
      <c r="D27" s="87"/>
      <c r="E27" s="87"/>
      <c r="F27" s="87"/>
      <c r="G27" s="87"/>
      <c r="H27" s="87"/>
      <c r="I27" s="87"/>
      <c r="J27" s="87"/>
      <c r="K27" s="48"/>
      <c r="L27" s="763"/>
      <c r="M27" s="49"/>
    </row>
    <row r="28" spans="1:21" ht="15" customHeight="1" thickBot="1" x14ac:dyDescent="0.3">
      <c r="A28" s="107" t="s">
        <v>20</v>
      </c>
      <c r="B28" s="108"/>
      <c r="C28" s="108"/>
      <c r="D28" s="108"/>
      <c r="E28" s="108"/>
      <c r="F28" s="108"/>
      <c r="G28" s="108"/>
      <c r="H28" s="108"/>
      <c r="I28" s="108"/>
      <c r="J28" s="108"/>
      <c r="K28" s="57"/>
      <c r="L28" s="763"/>
      <c r="M28" s="49"/>
    </row>
    <row r="29" spans="1:21" ht="16.5" thickBot="1" x14ac:dyDescent="0.3">
      <c r="A29" s="224">
        <v>2</v>
      </c>
      <c r="B29" s="775" t="s">
        <v>21</v>
      </c>
      <c r="C29" s="776"/>
      <c r="D29" s="776"/>
      <c r="E29" s="776"/>
      <c r="F29" s="776"/>
      <c r="G29" s="777"/>
      <c r="H29" s="774" t="s">
        <v>15</v>
      </c>
      <c r="I29" s="652"/>
      <c r="J29" s="653"/>
      <c r="K29" s="62"/>
      <c r="L29" s="764"/>
      <c r="M29" s="49"/>
    </row>
    <row r="30" spans="1:21" ht="26.25" customHeight="1" x14ac:dyDescent="0.25">
      <c r="A30" s="61" t="s">
        <v>0</v>
      </c>
      <c r="B30" s="606" t="s">
        <v>71</v>
      </c>
      <c r="C30" s="607"/>
      <c r="D30" s="607"/>
      <c r="E30" s="607"/>
      <c r="F30" s="607"/>
      <c r="G30" s="677"/>
      <c r="H30" s="741">
        <f>$L$30*21*2-6%*H18</f>
        <v>177.642</v>
      </c>
      <c r="I30" s="742"/>
      <c r="J30" s="743"/>
      <c r="K30" s="27"/>
      <c r="L30" s="426">
        <v>7.65</v>
      </c>
      <c r="M30" s="380" t="s">
        <v>119</v>
      </c>
      <c r="N30" s="727" t="s">
        <v>83</v>
      </c>
      <c r="O30" s="728"/>
      <c r="P30" s="728"/>
      <c r="Q30" s="728"/>
      <c r="R30" s="729"/>
      <c r="S30" s="87"/>
      <c r="T30" s="87"/>
      <c r="U30" s="87"/>
    </row>
    <row r="31" spans="1:21" ht="16.5" x14ac:dyDescent="0.25">
      <c r="A31" s="74" t="s">
        <v>2</v>
      </c>
      <c r="B31" s="735" t="s">
        <v>236</v>
      </c>
      <c r="C31" s="736"/>
      <c r="D31" s="736"/>
      <c r="E31" s="736"/>
      <c r="F31" s="736"/>
      <c r="G31" s="737"/>
      <c r="H31" s="750">
        <f>$L$31*21</f>
        <v>457.8</v>
      </c>
      <c r="I31" s="751"/>
      <c r="J31" s="752"/>
      <c r="K31" s="27"/>
      <c r="L31" s="427">
        <v>21.8</v>
      </c>
      <c r="M31" s="202" t="s">
        <v>119</v>
      </c>
      <c r="N31" s="727" t="s">
        <v>192</v>
      </c>
      <c r="O31" s="728"/>
      <c r="P31" s="728"/>
      <c r="Q31" s="728"/>
      <c r="R31" s="729"/>
      <c r="S31" s="63"/>
      <c r="T31" s="63"/>
      <c r="U31" s="63"/>
    </row>
    <row r="32" spans="1:21" ht="19.5" customHeight="1" x14ac:dyDescent="0.25">
      <c r="A32" s="74" t="s">
        <v>4</v>
      </c>
      <c r="B32" s="638" t="s">
        <v>232</v>
      </c>
      <c r="C32" s="736"/>
      <c r="D32" s="736"/>
      <c r="E32" s="736"/>
      <c r="F32" s="736"/>
      <c r="G32" s="737"/>
      <c r="H32" s="744">
        <f>$L$32</f>
        <v>37.090000000000003</v>
      </c>
      <c r="I32" s="745"/>
      <c r="J32" s="746"/>
      <c r="K32" s="30"/>
      <c r="L32" s="428">
        <v>37.090000000000003</v>
      </c>
      <c r="M32" s="202" t="s">
        <v>119</v>
      </c>
      <c r="N32" s="85" t="s">
        <v>96</v>
      </c>
      <c r="O32" s="85"/>
      <c r="P32" s="85"/>
      <c r="Q32" s="85"/>
      <c r="R32" s="86"/>
      <c r="S32" s="63"/>
    </row>
    <row r="33" spans="1:21" ht="15.75" customHeight="1" x14ac:dyDescent="0.25">
      <c r="A33" s="74" t="s">
        <v>5</v>
      </c>
      <c r="B33" s="638" t="s">
        <v>233</v>
      </c>
      <c r="C33" s="639"/>
      <c r="D33" s="639"/>
      <c r="E33" s="639"/>
      <c r="F33" s="639"/>
      <c r="G33" s="640"/>
      <c r="H33" s="747">
        <f>L33</f>
        <v>151.91</v>
      </c>
      <c r="I33" s="748"/>
      <c r="J33" s="749"/>
      <c r="K33" s="27"/>
      <c r="L33" s="427">
        <v>151.91</v>
      </c>
      <c r="M33" s="202" t="s">
        <v>119</v>
      </c>
      <c r="N33" s="85" t="s">
        <v>96</v>
      </c>
      <c r="O33" s="85"/>
      <c r="P33" s="85"/>
      <c r="Q33" s="85"/>
      <c r="R33" s="86"/>
    </row>
    <row r="34" spans="1:21" ht="15.75" customHeight="1" x14ac:dyDescent="0.25">
      <c r="A34" s="74" t="s">
        <v>7</v>
      </c>
      <c r="B34" s="638" t="s">
        <v>234</v>
      </c>
      <c r="C34" s="639"/>
      <c r="D34" s="639"/>
      <c r="E34" s="639"/>
      <c r="F34" s="639"/>
      <c r="G34" s="640"/>
      <c r="H34" s="747">
        <f>L34</f>
        <v>315</v>
      </c>
      <c r="I34" s="748"/>
      <c r="J34" s="749"/>
      <c r="K34" s="27"/>
      <c r="L34" s="427">
        <v>315</v>
      </c>
      <c r="M34" s="509" t="s">
        <v>119</v>
      </c>
      <c r="N34" s="85" t="s">
        <v>96</v>
      </c>
      <c r="O34" s="85"/>
      <c r="P34" s="85"/>
      <c r="Q34" s="85"/>
      <c r="R34" s="86"/>
    </row>
    <row r="35" spans="1:21" x14ac:dyDescent="0.25">
      <c r="A35" s="74" t="s">
        <v>8</v>
      </c>
      <c r="B35" s="638" t="s">
        <v>235</v>
      </c>
      <c r="C35" s="736"/>
      <c r="D35" s="736"/>
      <c r="E35" s="736"/>
      <c r="F35" s="736"/>
      <c r="G35" s="737"/>
      <c r="H35" s="747">
        <f>L35</f>
        <v>16.75</v>
      </c>
      <c r="I35" s="748"/>
      <c r="J35" s="749"/>
      <c r="K35" s="27"/>
      <c r="L35" s="427">
        <v>16.75</v>
      </c>
      <c r="M35" s="202" t="s">
        <v>119</v>
      </c>
      <c r="N35" s="593" t="s">
        <v>136</v>
      </c>
      <c r="O35" s="593"/>
      <c r="P35" s="593"/>
      <c r="Q35" s="593"/>
      <c r="R35" s="594"/>
    </row>
    <row r="36" spans="1:21" x14ac:dyDescent="0.25">
      <c r="A36" s="74" t="s">
        <v>9</v>
      </c>
      <c r="B36" s="510" t="s">
        <v>240</v>
      </c>
      <c r="C36" s="513"/>
      <c r="D36" s="513"/>
      <c r="E36" s="513"/>
      <c r="F36" s="513"/>
      <c r="G36" s="514"/>
      <c r="H36" s="747">
        <v>29.7</v>
      </c>
      <c r="I36" s="748"/>
      <c r="J36" s="749"/>
      <c r="K36" s="27"/>
      <c r="L36" s="427"/>
      <c r="M36" s="515"/>
      <c r="N36" s="511"/>
      <c r="O36" s="511"/>
      <c r="P36" s="511"/>
      <c r="Q36" s="511"/>
      <c r="R36" s="512"/>
    </row>
    <row r="37" spans="1:21" x14ac:dyDescent="0.25">
      <c r="A37" s="74" t="s">
        <v>10</v>
      </c>
      <c r="B37" s="699" t="s">
        <v>193</v>
      </c>
      <c r="C37" s="700"/>
      <c r="D37" s="700"/>
      <c r="E37" s="700"/>
      <c r="F37" s="700"/>
      <c r="G37" s="701"/>
      <c r="H37" s="716"/>
      <c r="I37" s="717"/>
      <c r="J37" s="718"/>
      <c r="K37" s="172"/>
      <c r="L37" s="305"/>
      <c r="M37" s="202" t="s">
        <v>119</v>
      </c>
      <c r="N37" s="593" t="s">
        <v>136</v>
      </c>
      <c r="O37" s="593"/>
      <c r="P37" s="593"/>
      <c r="Q37" s="593"/>
      <c r="R37" s="594"/>
    </row>
    <row r="38" spans="1:21" ht="16.5" customHeight="1" thickBot="1" x14ac:dyDescent="0.3">
      <c r="A38" s="64"/>
      <c r="B38" s="702"/>
      <c r="C38" s="703"/>
      <c r="D38" s="703"/>
      <c r="E38" s="703"/>
      <c r="F38" s="703"/>
      <c r="G38" s="704"/>
      <c r="H38" s="719"/>
      <c r="I38" s="720"/>
      <c r="J38" s="721"/>
      <c r="K38" s="27"/>
      <c r="L38" s="305"/>
      <c r="M38" s="205"/>
      <c r="N38" s="693" t="s">
        <v>144</v>
      </c>
      <c r="O38" s="694"/>
      <c r="P38" s="694"/>
      <c r="Q38" s="694"/>
      <c r="R38" s="695"/>
    </row>
    <row r="39" spans="1:21" ht="22.5" customHeight="1" thickBot="1" x14ac:dyDescent="0.3">
      <c r="A39" s="705" t="s">
        <v>127</v>
      </c>
      <c r="B39" s="706"/>
      <c r="C39" s="706"/>
      <c r="D39" s="706"/>
      <c r="E39" s="706"/>
      <c r="F39" s="706"/>
      <c r="G39" s="707"/>
      <c r="H39" s="713">
        <f>SUM(H30:H38)</f>
        <v>1185.8920000000001</v>
      </c>
      <c r="I39" s="714"/>
      <c r="J39" s="715"/>
      <c r="K39" s="29"/>
      <c r="L39" s="463"/>
      <c r="M39" s="205"/>
      <c r="N39" s="696"/>
      <c r="O39" s="696"/>
      <c r="P39" s="696"/>
      <c r="Q39" s="696"/>
      <c r="R39" s="697"/>
    </row>
    <row r="40" spans="1:21" ht="7.5" customHeight="1" thickBot="1" x14ac:dyDescent="0.25">
      <c r="A40" s="201"/>
      <c r="B40" s="87"/>
      <c r="C40" s="87"/>
      <c r="D40" s="87"/>
      <c r="E40" s="87"/>
      <c r="F40" s="87"/>
      <c r="G40" s="87"/>
      <c r="H40" s="87"/>
      <c r="I40" s="87"/>
      <c r="J40" s="87"/>
      <c r="K40" s="48"/>
      <c r="L40" s="463"/>
      <c r="M40" s="205"/>
    </row>
    <row r="41" spans="1:21" ht="15" customHeight="1" thickBot="1" x14ac:dyDescent="0.3">
      <c r="A41" s="350" t="s">
        <v>22</v>
      </c>
      <c r="B41" s="338"/>
      <c r="C41" s="338"/>
      <c r="D41" s="338"/>
      <c r="E41" s="338"/>
      <c r="F41" s="338"/>
      <c r="G41" s="338"/>
      <c r="H41" s="338"/>
      <c r="I41" s="338"/>
      <c r="J41" s="338"/>
      <c r="K41" s="57"/>
      <c r="L41" s="464"/>
      <c r="M41" s="205"/>
    </row>
    <row r="42" spans="1:21" ht="18" customHeight="1" x14ac:dyDescent="0.25">
      <c r="A42" s="353">
        <v>3</v>
      </c>
      <c r="B42" s="708" t="s">
        <v>23</v>
      </c>
      <c r="C42" s="708"/>
      <c r="D42" s="708"/>
      <c r="E42" s="708"/>
      <c r="F42" s="708"/>
      <c r="G42" s="65"/>
      <c r="H42" s="698" t="s">
        <v>15</v>
      </c>
      <c r="I42" s="614"/>
      <c r="J42" s="615"/>
      <c r="K42" s="22"/>
      <c r="L42" s="465"/>
      <c r="M42" s="379"/>
    </row>
    <row r="43" spans="1:21" x14ac:dyDescent="0.25">
      <c r="A43" s="74" t="s">
        <v>0</v>
      </c>
      <c r="B43" s="709" t="s">
        <v>208</v>
      </c>
      <c r="C43" s="709"/>
      <c r="D43" s="709"/>
      <c r="E43" s="709"/>
      <c r="F43" s="709"/>
      <c r="G43" s="366"/>
      <c r="H43" s="690">
        <f>$L$43</f>
        <v>93.56</v>
      </c>
      <c r="I43" s="691"/>
      <c r="J43" s="692"/>
      <c r="K43" s="183"/>
      <c r="L43" s="428">
        <f>'Uniformes '!E15</f>
        <v>93.56</v>
      </c>
      <c r="M43" s="506" t="s">
        <v>119</v>
      </c>
      <c r="N43" s="490" t="s">
        <v>209</v>
      </c>
      <c r="O43" s="400"/>
      <c r="P43" s="400"/>
      <c r="Q43" s="400"/>
      <c r="R43" s="401"/>
      <c r="S43" s="87"/>
      <c r="T43" s="87"/>
      <c r="U43" s="87"/>
    </row>
    <row r="44" spans="1:21" x14ac:dyDescent="0.25">
      <c r="A44" s="399" t="s">
        <v>2</v>
      </c>
      <c r="B44" s="710" t="s">
        <v>226</v>
      </c>
      <c r="C44" s="710"/>
      <c r="D44" s="710"/>
      <c r="E44" s="710"/>
      <c r="F44" s="710"/>
      <c r="G44" s="37"/>
      <c r="H44" s="690">
        <f>$L$44</f>
        <v>0</v>
      </c>
      <c r="I44" s="691"/>
      <c r="J44" s="692"/>
      <c r="K44" s="183"/>
      <c r="L44" s="427"/>
      <c r="M44" s="398"/>
      <c r="N44" s="711"/>
      <c r="O44" s="711"/>
      <c r="P44" s="711"/>
      <c r="Q44" s="711"/>
      <c r="R44" s="712"/>
      <c r="S44" s="87"/>
      <c r="T44" s="87"/>
      <c r="U44" s="87"/>
    </row>
    <row r="45" spans="1:21" ht="18.75" customHeight="1" x14ac:dyDescent="0.25">
      <c r="A45" s="74" t="s">
        <v>4</v>
      </c>
      <c r="B45" s="709" t="s">
        <v>157</v>
      </c>
      <c r="C45" s="709"/>
      <c r="D45" s="709"/>
      <c r="E45" s="709"/>
      <c r="F45" s="709"/>
      <c r="G45" s="204"/>
      <c r="H45" s="690"/>
      <c r="I45" s="691"/>
      <c r="J45" s="692"/>
      <c r="K45" s="183"/>
      <c r="L45" s="305"/>
      <c r="M45" s="205"/>
      <c r="N45" s="660"/>
      <c r="O45" s="660"/>
      <c r="P45" s="660"/>
      <c r="Q45" s="660"/>
      <c r="R45" s="661"/>
    </row>
    <row r="46" spans="1:21" x14ac:dyDescent="0.25">
      <c r="A46" s="351"/>
      <c r="B46" s="372"/>
      <c r="C46" s="372"/>
      <c r="D46" s="372"/>
      <c r="E46" s="372"/>
      <c r="F46" s="374"/>
      <c r="G46" s="373"/>
      <c r="H46" s="690"/>
      <c r="I46" s="691"/>
      <c r="J46" s="828"/>
      <c r="K46" s="183"/>
      <c r="L46" s="466"/>
      <c r="M46" s="205"/>
      <c r="N46" s="371"/>
      <c r="O46" s="371"/>
      <c r="P46" s="371"/>
      <c r="Q46" s="371"/>
      <c r="R46" s="371"/>
    </row>
    <row r="47" spans="1:21" ht="16.5" thickBot="1" x14ac:dyDescent="0.3">
      <c r="A47" s="200" t="s">
        <v>128</v>
      </c>
      <c r="B47" s="198"/>
      <c r="C47" s="198"/>
      <c r="D47" s="198"/>
      <c r="E47" s="198"/>
      <c r="F47" s="203"/>
      <c r="G47" s="203"/>
      <c r="H47" s="829">
        <f>SUM(H43:H45)</f>
        <v>93.56</v>
      </c>
      <c r="I47" s="830"/>
      <c r="J47" s="831"/>
      <c r="K47" s="25"/>
      <c r="L47" s="464"/>
      <c r="M47" s="205"/>
    </row>
    <row r="48" spans="1:21" ht="8.25" customHeight="1" thickBot="1" x14ac:dyDescent="0.3">
      <c r="A48" s="201"/>
      <c r="B48" s="206"/>
      <c r="C48" s="206"/>
      <c r="D48" s="206"/>
      <c r="E48" s="206"/>
      <c r="F48" s="206"/>
      <c r="G48" s="206"/>
      <c r="H48" s="206"/>
      <c r="I48" s="206"/>
      <c r="J48" s="206"/>
      <c r="K48" s="66"/>
      <c r="L48" s="464"/>
      <c r="M48" s="205"/>
    </row>
    <row r="49" spans="1:21" ht="18" customHeight="1" thickBot="1" x14ac:dyDescent="0.3">
      <c r="A49" s="350" t="s">
        <v>24</v>
      </c>
      <c r="B49" s="338"/>
      <c r="C49" s="338"/>
      <c r="D49" s="338"/>
      <c r="E49" s="338"/>
      <c r="F49" s="338"/>
      <c r="G49" s="338"/>
      <c r="H49" s="338"/>
      <c r="I49" s="338"/>
      <c r="J49" s="338"/>
      <c r="K49" s="57"/>
      <c r="L49" s="464"/>
      <c r="M49" s="205"/>
      <c r="P49" s="403"/>
    </row>
    <row r="50" spans="1:21" ht="23.25" customHeight="1" x14ac:dyDescent="0.25">
      <c r="A50" s="353" t="s">
        <v>25</v>
      </c>
      <c r="B50" s="612" t="s">
        <v>121</v>
      </c>
      <c r="C50" s="613"/>
      <c r="D50" s="613"/>
      <c r="E50" s="613"/>
      <c r="F50" s="814" t="s">
        <v>118</v>
      </c>
      <c r="G50" s="815"/>
      <c r="H50" s="824" t="s">
        <v>15</v>
      </c>
      <c r="I50" s="824"/>
      <c r="J50" s="825"/>
      <c r="K50" s="62"/>
      <c r="L50" s="464"/>
      <c r="M50" s="381"/>
      <c r="N50" s="67"/>
      <c r="O50" s="67"/>
      <c r="P50" s="403"/>
      <c r="Q50" s="67"/>
    </row>
    <row r="51" spans="1:21" x14ac:dyDescent="0.25">
      <c r="A51" s="74" t="s">
        <v>0</v>
      </c>
      <c r="B51" s="313" t="s">
        <v>59</v>
      </c>
      <c r="C51" s="314"/>
      <c r="D51" s="314"/>
      <c r="E51" s="314"/>
      <c r="F51" s="816">
        <v>0.2</v>
      </c>
      <c r="G51" s="817"/>
      <c r="H51" s="616">
        <f>$F$51*H26</f>
        <v>478.86000000000007</v>
      </c>
      <c r="I51" s="617"/>
      <c r="J51" s="618"/>
      <c r="K51" s="29"/>
      <c r="L51" s="467"/>
      <c r="M51" s="382"/>
      <c r="N51" s="68"/>
      <c r="O51" s="68"/>
      <c r="P51" s="403"/>
      <c r="Q51" s="68"/>
    </row>
    <row r="52" spans="1:21" x14ac:dyDescent="0.25">
      <c r="A52" s="74" t="s">
        <v>2</v>
      </c>
      <c r="B52" s="313" t="s">
        <v>60</v>
      </c>
      <c r="C52" s="314"/>
      <c r="D52" s="314"/>
      <c r="E52" s="314"/>
      <c r="F52" s="818">
        <f>IF($C$6="Simples Nacional",0,1.5%)</f>
        <v>1.4999999999999999E-2</v>
      </c>
      <c r="G52" s="819"/>
      <c r="H52" s="616">
        <f>$F$52*H26</f>
        <v>35.914500000000004</v>
      </c>
      <c r="I52" s="617"/>
      <c r="J52" s="618"/>
      <c r="K52" s="29"/>
      <c r="L52" s="467"/>
      <c r="M52" s="383"/>
      <c r="N52" s="45"/>
      <c r="O52" s="45"/>
      <c r="P52" s="45"/>
      <c r="Q52" s="45"/>
    </row>
    <row r="53" spans="1:21" x14ac:dyDescent="0.25">
      <c r="A53" s="74" t="s">
        <v>4</v>
      </c>
      <c r="B53" s="313" t="s">
        <v>61</v>
      </c>
      <c r="C53" s="314"/>
      <c r="D53" s="314"/>
      <c r="E53" s="314"/>
      <c r="F53" s="818">
        <f>IF($C$6="simples Nacional",0,1%)</f>
        <v>0.01</v>
      </c>
      <c r="G53" s="819"/>
      <c r="H53" s="616">
        <f>$F$53*H26</f>
        <v>23.943000000000001</v>
      </c>
      <c r="I53" s="617"/>
      <c r="J53" s="618"/>
      <c r="K53" s="29"/>
      <c r="L53" s="468"/>
      <c r="M53" s="383"/>
      <c r="N53" s="45"/>
      <c r="O53" s="45"/>
      <c r="P53" s="45"/>
      <c r="Q53" s="45"/>
    </row>
    <row r="54" spans="1:21" x14ac:dyDescent="0.25">
      <c r="A54" s="74" t="s">
        <v>5</v>
      </c>
      <c r="B54" s="313" t="s">
        <v>62</v>
      </c>
      <c r="C54" s="314"/>
      <c r="D54" s="314"/>
      <c r="E54" s="314"/>
      <c r="F54" s="818">
        <f>IF($C$6="simples nacional",0,0.2%)</f>
        <v>2E-3</v>
      </c>
      <c r="G54" s="819"/>
      <c r="H54" s="616">
        <f>$F$54*H26</f>
        <v>4.7886000000000006</v>
      </c>
      <c r="I54" s="617"/>
      <c r="J54" s="618"/>
      <c r="K54" s="29"/>
      <c r="L54" s="467"/>
      <c r="M54" s="383"/>
      <c r="N54" s="45"/>
      <c r="O54" s="45"/>
      <c r="P54" s="45"/>
      <c r="Q54" s="45"/>
    </row>
    <row r="55" spans="1:21" ht="15" customHeight="1" x14ac:dyDescent="0.25">
      <c r="A55" s="74" t="s">
        <v>7</v>
      </c>
      <c r="B55" s="638" t="s">
        <v>94</v>
      </c>
      <c r="C55" s="639"/>
      <c r="D55" s="639"/>
      <c r="E55" s="639"/>
      <c r="F55" s="818">
        <f>IF($C$6="simples nacional",0,2.5%)</f>
        <v>2.5000000000000001E-2</v>
      </c>
      <c r="G55" s="819"/>
      <c r="H55" s="616">
        <f>$F$55*H26</f>
        <v>59.857500000000009</v>
      </c>
      <c r="I55" s="617"/>
      <c r="J55" s="618"/>
      <c r="K55" s="29"/>
      <c r="L55" s="467"/>
      <c r="M55" s="383"/>
      <c r="N55" s="45"/>
      <c r="O55" s="45"/>
      <c r="P55" s="45"/>
      <c r="Q55" s="45"/>
    </row>
    <row r="56" spans="1:21" ht="15.75" customHeight="1" x14ac:dyDescent="0.25">
      <c r="A56" s="74" t="s">
        <v>8</v>
      </c>
      <c r="B56" s="313" t="s">
        <v>63</v>
      </c>
      <c r="C56" s="314"/>
      <c r="D56" s="314"/>
      <c r="E56" s="314"/>
      <c r="F56" s="816">
        <v>0.08</v>
      </c>
      <c r="G56" s="817"/>
      <c r="H56" s="616">
        <f>$F$56*H26</f>
        <v>191.54400000000001</v>
      </c>
      <c r="I56" s="617"/>
      <c r="J56" s="618"/>
      <c r="K56" s="29"/>
      <c r="L56" s="468"/>
      <c r="M56" s="384"/>
      <c r="O56" s="69"/>
      <c r="P56" s="69"/>
      <c r="Q56" s="69"/>
      <c r="R56" s="69"/>
    </row>
    <row r="57" spans="1:21" ht="39.75" customHeight="1" x14ac:dyDescent="0.25">
      <c r="A57" s="91" t="s">
        <v>9</v>
      </c>
      <c r="B57" s="826" t="s">
        <v>129</v>
      </c>
      <c r="C57" s="827"/>
      <c r="D57" s="499" t="s">
        <v>223</v>
      </c>
      <c r="E57" s="500">
        <v>0.03</v>
      </c>
      <c r="F57" s="820">
        <f>E57*L57</f>
        <v>0.03</v>
      </c>
      <c r="G57" s="821"/>
      <c r="H57" s="845">
        <f>$F$57*H26</f>
        <v>71.829000000000008</v>
      </c>
      <c r="I57" s="846"/>
      <c r="J57" s="847"/>
      <c r="K57" s="446"/>
      <c r="L57" s="427">
        <v>1</v>
      </c>
      <c r="M57" s="202" t="s">
        <v>119</v>
      </c>
      <c r="N57" s="668" t="s">
        <v>84</v>
      </c>
      <c r="O57" s="668"/>
      <c r="P57" s="668"/>
      <c r="Q57" s="668"/>
      <c r="R57" s="669"/>
      <c r="S57" s="70"/>
      <c r="T57" s="70"/>
      <c r="U57" s="70"/>
    </row>
    <row r="58" spans="1:21" x14ac:dyDescent="0.25">
      <c r="A58" s="74" t="s">
        <v>10</v>
      </c>
      <c r="B58" s="313" t="s">
        <v>64</v>
      </c>
      <c r="C58" s="314"/>
      <c r="D58" s="314"/>
      <c r="E58" s="314"/>
      <c r="F58" s="818">
        <f>IF($C$6="simples nacional",0,0.6%)</f>
        <v>6.0000000000000001E-3</v>
      </c>
      <c r="G58" s="819"/>
      <c r="H58" s="616">
        <f>$F$58*H26</f>
        <v>14.365800000000002</v>
      </c>
      <c r="I58" s="617"/>
      <c r="J58" s="618"/>
      <c r="K58" s="29"/>
      <c r="L58" s="467"/>
      <c r="M58" s="383"/>
      <c r="N58" s="69"/>
      <c r="O58" s="69"/>
      <c r="P58" s="69"/>
      <c r="Q58" s="69"/>
      <c r="R58" s="69"/>
    </row>
    <row r="59" spans="1:21" ht="16.5" thickBot="1" x14ac:dyDescent="0.3">
      <c r="A59" s="200" t="s">
        <v>122</v>
      </c>
      <c r="B59" s="213"/>
      <c r="C59" s="213"/>
      <c r="D59" s="213"/>
      <c r="E59" s="214"/>
      <c r="F59" s="822">
        <f>SUM(F51:F58)</f>
        <v>0.3680000000000001</v>
      </c>
      <c r="G59" s="823"/>
      <c r="H59" s="619">
        <f>$F$59*H26</f>
        <v>881.10240000000033</v>
      </c>
      <c r="I59" s="620"/>
      <c r="J59" s="621"/>
      <c r="K59" s="29"/>
      <c r="L59" s="464"/>
      <c r="M59" s="385"/>
      <c r="N59" s="71"/>
      <c r="O59" s="68"/>
      <c r="P59" s="68"/>
      <c r="Q59" s="68"/>
    </row>
    <row r="60" spans="1:21" ht="9" customHeight="1" thickBot="1" x14ac:dyDescent="0.3">
      <c r="A60" s="359"/>
      <c r="B60" s="33"/>
      <c r="C60" s="33"/>
      <c r="D60" s="33"/>
      <c r="E60" s="33"/>
      <c r="F60" s="33"/>
      <c r="G60" s="33"/>
      <c r="H60" s="72"/>
      <c r="I60" s="72"/>
      <c r="J60" s="72"/>
      <c r="K60" s="73"/>
      <c r="L60" s="464"/>
      <c r="M60" s="205"/>
    </row>
    <row r="61" spans="1:21" ht="15" customHeight="1" thickBot="1" x14ac:dyDescent="0.3">
      <c r="A61" s="310" t="s">
        <v>27</v>
      </c>
      <c r="B61" s="670" t="s">
        <v>51</v>
      </c>
      <c r="C61" s="647"/>
      <c r="D61" s="647"/>
      <c r="E61" s="647"/>
      <c r="F61" s="647"/>
      <c r="G61" s="311"/>
      <c r="H61" s="652" t="s">
        <v>15</v>
      </c>
      <c r="I61" s="652"/>
      <c r="J61" s="652"/>
      <c r="K61" s="62"/>
      <c r="L61" s="464"/>
      <c r="M61" s="205"/>
    </row>
    <row r="62" spans="1:21" ht="22.5" customHeight="1" x14ac:dyDescent="0.25">
      <c r="A62" s="61" t="s">
        <v>0</v>
      </c>
      <c r="B62" s="671" t="s">
        <v>158</v>
      </c>
      <c r="C62" s="672"/>
      <c r="D62" s="672"/>
      <c r="E62" s="672"/>
      <c r="F62" s="673"/>
      <c r="G62" s="316">
        <v>9.0899999999999995E-2</v>
      </c>
      <c r="H62" s="848">
        <f>H26*$G$62</f>
        <v>217.64187000000001</v>
      </c>
      <c r="I62" s="849"/>
      <c r="J62" s="850"/>
      <c r="K62" s="29"/>
      <c r="L62" s="464"/>
      <c r="M62" s="205"/>
      <c r="N62" s="318"/>
    </row>
    <row r="63" spans="1:21" ht="33.75" customHeight="1" x14ac:dyDescent="0.25">
      <c r="A63" s="74" t="s">
        <v>2</v>
      </c>
      <c r="B63" s="638" t="s">
        <v>159</v>
      </c>
      <c r="C63" s="639"/>
      <c r="D63" s="639"/>
      <c r="E63" s="639"/>
      <c r="F63" s="640"/>
      <c r="G63" s="319">
        <v>3.0300000000000001E-2</v>
      </c>
      <c r="H63" s="657">
        <f>H26*$G$63</f>
        <v>72.547290000000004</v>
      </c>
      <c r="I63" s="658"/>
      <c r="J63" s="659"/>
      <c r="K63" s="29"/>
      <c r="L63" s="464"/>
      <c r="M63" s="386"/>
    </row>
    <row r="64" spans="1:21" x14ac:dyDescent="0.25">
      <c r="A64" s="207" t="s">
        <v>70</v>
      </c>
      <c r="B64" s="286"/>
      <c r="C64" s="286"/>
      <c r="D64" s="286"/>
      <c r="E64" s="286"/>
      <c r="F64" s="287"/>
      <c r="G64" s="317">
        <f>SUM(G62:G63)</f>
        <v>0.1212</v>
      </c>
      <c r="H64" s="616">
        <f>SUM(H62:H63)</f>
        <v>290.18916000000002</v>
      </c>
      <c r="I64" s="617"/>
      <c r="J64" s="618"/>
      <c r="K64" s="29"/>
      <c r="L64" s="464"/>
      <c r="M64" s="385"/>
    </row>
    <row r="65" spans="1:22" s="210" customFormat="1" ht="30.75" customHeight="1" x14ac:dyDescent="0.25">
      <c r="A65" s="208" t="s">
        <v>4</v>
      </c>
      <c r="B65" s="678" t="s">
        <v>160</v>
      </c>
      <c r="C65" s="679"/>
      <c r="D65" s="679"/>
      <c r="E65" s="679"/>
      <c r="F65" s="680"/>
      <c r="G65" s="319">
        <f>G64*F59</f>
        <v>4.4601600000000012E-2</v>
      </c>
      <c r="H65" s="851">
        <f>H26*$G$65</f>
        <v>106.78961088000004</v>
      </c>
      <c r="I65" s="852"/>
      <c r="J65" s="853"/>
      <c r="K65" s="75"/>
      <c r="L65" s="469"/>
      <c r="M65" s="387"/>
      <c r="N65" s="320"/>
      <c r="O65" s="209"/>
      <c r="P65" s="209"/>
      <c r="Q65" s="209"/>
      <c r="R65" s="209"/>
      <c r="S65" s="63"/>
      <c r="T65" s="63"/>
      <c r="U65" s="63"/>
    </row>
    <row r="66" spans="1:22" ht="15.6" customHeight="1" x14ac:dyDescent="0.25">
      <c r="A66" s="207" t="s">
        <v>124</v>
      </c>
      <c r="B66" s="289"/>
      <c r="C66" s="289"/>
      <c r="D66" s="289"/>
      <c r="E66" s="289"/>
      <c r="F66" s="290"/>
      <c r="G66" s="326">
        <f>G64+G65</f>
        <v>0.16580160000000002</v>
      </c>
      <c r="H66" s="616">
        <f>SUM(H64:H65)</f>
        <v>396.97877088000007</v>
      </c>
      <c r="I66" s="617"/>
      <c r="J66" s="618"/>
      <c r="K66" s="29"/>
      <c r="L66" s="464"/>
      <c r="M66" s="205"/>
      <c r="N66" s="662"/>
      <c r="O66" s="662"/>
      <c r="P66" s="662"/>
      <c r="Q66" s="662"/>
      <c r="R66" s="663"/>
      <c r="S66" s="76"/>
      <c r="T66" s="76"/>
      <c r="U66" s="76"/>
    </row>
    <row r="67" spans="1:22" ht="8.25" customHeight="1" thickBot="1" x14ac:dyDescent="0.3">
      <c r="A67" s="62"/>
      <c r="B67" s="22"/>
      <c r="C67" s="22"/>
      <c r="D67" s="22"/>
      <c r="E67" s="22"/>
      <c r="F67" s="77"/>
      <c r="G67" s="77"/>
      <c r="H67" s="25"/>
      <c r="I67" s="25"/>
      <c r="J67" s="25"/>
      <c r="K67" s="48"/>
      <c r="L67" s="470"/>
      <c r="M67" s="388"/>
      <c r="N67" s="664"/>
      <c r="O67" s="664"/>
      <c r="P67" s="664"/>
      <c r="Q67" s="664"/>
      <c r="R67" s="665"/>
      <c r="S67" s="76"/>
      <c r="T67" s="76"/>
      <c r="U67" s="76"/>
    </row>
    <row r="68" spans="1:22" ht="15.75" customHeight="1" thickBot="1" x14ac:dyDescent="0.3">
      <c r="A68" s="310" t="s">
        <v>30</v>
      </c>
      <c r="B68" s="670" t="s">
        <v>52</v>
      </c>
      <c r="C68" s="647"/>
      <c r="D68" s="647"/>
      <c r="E68" s="647"/>
      <c r="F68" s="647"/>
      <c r="G68" s="311"/>
      <c r="H68" s="652" t="s">
        <v>15</v>
      </c>
      <c r="I68" s="652"/>
      <c r="J68" s="652"/>
      <c r="K68" s="62"/>
      <c r="L68" s="470"/>
      <c r="M68" s="388"/>
      <c r="N68" s="666"/>
      <c r="O68" s="666"/>
      <c r="P68" s="666"/>
      <c r="Q68" s="666"/>
      <c r="R68" s="667"/>
      <c r="S68" s="76"/>
      <c r="T68" s="76"/>
      <c r="U68" s="76"/>
    </row>
    <row r="69" spans="1:22" s="210" customFormat="1" ht="30.75" customHeight="1" x14ac:dyDescent="0.25">
      <c r="A69" s="211" t="s">
        <v>0</v>
      </c>
      <c r="B69" s="606" t="s">
        <v>161</v>
      </c>
      <c r="C69" s="607"/>
      <c r="D69" s="607"/>
      <c r="E69" s="607"/>
      <c r="F69" s="677"/>
      <c r="G69" s="321">
        <f>0.0144*L69*0.4509*6/12</f>
        <v>3.2464800000000003E-4</v>
      </c>
      <c r="H69" s="854">
        <f>H26*$G$69</f>
        <v>0.77730470640000016</v>
      </c>
      <c r="I69" s="855"/>
      <c r="J69" s="856"/>
      <c r="K69" s="75"/>
      <c r="L69" s="461">
        <v>0.1</v>
      </c>
      <c r="M69" s="202" t="s">
        <v>119</v>
      </c>
      <c r="N69" s="593" t="s">
        <v>163</v>
      </c>
      <c r="O69" s="593"/>
      <c r="P69" s="593"/>
      <c r="Q69" s="593"/>
      <c r="R69" s="594"/>
      <c r="S69" s="63"/>
      <c r="T69" s="63"/>
      <c r="U69" s="63"/>
    </row>
    <row r="70" spans="1:22" s="212" customFormat="1" ht="34.5" customHeight="1" x14ac:dyDescent="0.25">
      <c r="A70" s="74" t="s">
        <v>2</v>
      </c>
      <c r="B70" s="638" t="s">
        <v>162</v>
      </c>
      <c r="C70" s="639"/>
      <c r="D70" s="639"/>
      <c r="E70" s="639"/>
      <c r="F70" s="640"/>
      <c r="G70" s="322">
        <v>1E-4</v>
      </c>
      <c r="H70" s="657">
        <f>H69*$F$59</f>
        <v>0.28604813195520012</v>
      </c>
      <c r="I70" s="658"/>
      <c r="J70" s="659"/>
      <c r="K70" s="29"/>
      <c r="L70" s="463"/>
      <c r="M70" s="383"/>
      <c r="N70" s="323"/>
      <c r="O70" s="78"/>
      <c r="P70" s="78"/>
      <c r="Q70" s="78"/>
      <c r="R70" s="79"/>
      <c r="S70" s="80"/>
      <c r="T70" s="80"/>
      <c r="U70" s="80"/>
    </row>
    <row r="71" spans="1:22" ht="16.5" thickBot="1" x14ac:dyDescent="0.3">
      <c r="A71" s="200" t="s">
        <v>123</v>
      </c>
      <c r="B71" s="213"/>
      <c r="C71" s="213"/>
      <c r="D71" s="213"/>
      <c r="E71" s="213"/>
      <c r="F71" s="214"/>
      <c r="G71" s="325">
        <f>SUM(G69:G70)</f>
        <v>4.2464800000000002E-4</v>
      </c>
      <c r="H71" s="619">
        <f>SUM(H69:H70)</f>
        <v>1.0633528383552002</v>
      </c>
      <c r="I71" s="620"/>
      <c r="J71" s="621"/>
      <c r="K71" s="29"/>
      <c r="L71" s="463"/>
      <c r="M71" s="205"/>
      <c r="N71" s="45"/>
      <c r="O71" s="45"/>
      <c r="P71" s="45"/>
      <c r="Q71" s="45"/>
      <c r="R71" s="81"/>
    </row>
    <row r="72" spans="1:22" ht="6.75" customHeight="1" thickBot="1" x14ac:dyDescent="0.3">
      <c r="A72" s="62"/>
      <c r="B72" s="22"/>
      <c r="C72" s="22"/>
      <c r="D72" s="22"/>
      <c r="E72" s="22"/>
      <c r="F72" s="82"/>
      <c r="G72" s="82"/>
      <c r="H72" s="25"/>
      <c r="I72" s="25"/>
      <c r="J72" s="25"/>
      <c r="K72" s="83"/>
      <c r="L72" s="463"/>
      <c r="M72" s="205"/>
      <c r="N72" s="45"/>
      <c r="O72" s="45"/>
      <c r="P72" s="45"/>
      <c r="Q72" s="45"/>
      <c r="R72" s="81"/>
      <c r="V72" s="84"/>
    </row>
    <row r="73" spans="1:22" ht="15.6" customHeight="1" thickBot="1" x14ac:dyDescent="0.3">
      <c r="A73" s="310" t="s">
        <v>32</v>
      </c>
      <c r="B73" s="670" t="s">
        <v>53</v>
      </c>
      <c r="C73" s="647"/>
      <c r="D73" s="647"/>
      <c r="E73" s="647"/>
      <c r="F73" s="647"/>
      <c r="G73" s="311"/>
      <c r="H73" s="652" t="s">
        <v>15</v>
      </c>
      <c r="I73" s="652"/>
      <c r="J73" s="652"/>
      <c r="K73" s="62"/>
      <c r="L73" s="463"/>
      <c r="M73" s="205"/>
      <c r="N73" s="45"/>
      <c r="O73" s="45"/>
      <c r="P73" s="45"/>
      <c r="Q73" s="45"/>
      <c r="R73" s="81"/>
    </row>
    <row r="74" spans="1:22" x14ac:dyDescent="0.25">
      <c r="A74" s="61" t="s">
        <v>0</v>
      </c>
      <c r="B74" s="674" t="s">
        <v>164</v>
      </c>
      <c r="C74" s="675"/>
      <c r="D74" s="675"/>
      <c r="E74" s="675"/>
      <c r="F74" s="676"/>
      <c r="G74" s="327">
        <f>((1/12)*L74)*100%</f>
        <v>4.1666666666666666E-3</v>
      </c>
      <c r="H74" s="857">
        <f>H26*$G$74</f>
        <v>9.9762500000000003</v>
      </c>
      <c r="I74" s="858"/>
      <c r="J74" s="859"/>
      <c r="K74" s="29"/>
      <c r="L74" s="462">
        <v>0.05</v>
      </c>
      <c r="M74" s="202" t="s">
        <v>119</v>
      </c>
      <c r="N74" s="637" t="s">
        <v>165</v>
      </c>
      <c r="O74" s="593"/>
      <c r="P74" s="593"/>
      <c r="Q74" s="593"/>
      <c r="R74" s="594"/>
      <c r="S74" s="87"/>
      <c r="T74" s="87"/>
      <c r="U74" s="87"/>
    </row>
    <row r="75" spans="1:22" ht="16.5" customHeight="1" x14ac:dyDescent="0.25">
      <c r="A75" s="74" t="s">
        <v>2</v>
      </c>
      <c r="B75" s="638" t="s">
        <v>166</v>
      </c>
      <c r="C75" s="639"/>
      <c r="D75" s="639"/>
      <c r="E75" s="639"/>
      <c r="F75" s="640"/>
      <c r="G75" s="330">
        <f>G74*8%</f>
        <v>3.3333333333333332E-4</v>
      </c>
      <c r="H75" s="616">
        <f>$G$75*H26</f>
        <v>0.79810000000000003</v>
      </c>
      <c r="I75" s="617"/>
      <c r="J75" s="618"/>
      <c r="K75" s="29"/>
      <c r="L75" s="463"/>
      <c r="M75" s="205"/>
      <c r="N75" s="328"/>
      <c r="O75" s="45"/>
      <c r="P75" s="45"/>
      <c r="Q75" s="45"/>
      <c r="R75" s="81"/>
      <c r="S75" s="88"/>
      <c r="T75" s="88"/>
      <c r="U75" s="88"/>
    </row>
    <row r="76" spans="1:22" ht="47.25" customHeight="1" x14ac:dyDescent="0.25">
      <c r="A76" s="89" t="s">
        <v>4</v>
      </c>
      <c r="B76" s="638" t="s">
        <v>214</v>
      </c>
      <c r="C76" s="639"/>
      <c r="D76" s="639"/>
      <c r="E76" s="639"/>
      <c r="F76" s="640"/>
      <c r="G76" s="481">
        <f>((G74+(40%*G74))*8%*G74)</f>
        <v>1.9444444444444448E-6</v>
      </c>
      <c r="H76" s="860">
        <f>H26*$G$76</f>
        <v>4.6555833333333345E-3</v>
      </c>
      <c r="I76" s="861"/>
      <c r="J76" s="862"/>
      <c r="K76" s="90"/>
      <c r="L76" s="463"/>
      <c r="M76" s="205"/>
      <c r="N76" s="45"/>
      <c r="O76" s="45"/>
      <c r="P76" s="45"/>
      <c r="Q76" s="45"/>
      <c r="R76" s="81"/>
      <c r="S76" s="88"/>
      <c r="T76" s="88"/>
      <c r="U76" s="88"/>
    </row>
    <row r="77" spans="1:22" ht="33.75" customHeight="1" x14ac:dyDescent="0.25">
      <c r="A77" s="91" t="s">
        <v>5</v>
      </c>
      <c r="B77" s="638" t="s">
        <v>167</v>
      </c>
      <c r="C77" s="639"/>
      <c r="D77" s="639"/>
      <c r="E77" s="639"/>
      <c r="F77" s="640"/>
      <c r="G77" s="329">
        <f>100%/30*7/H10*L77</f>
        <v>1.9444444444444445E-2</v>
      </c>
      <c r="H77" s="832">
        <f>H26*$G$77</f>
        <v>46.555833333333339</v>
      </c>
      <c r="I77" s="833"/>
      <c r="J77" s="834"/>
      <c r="K77" s="29"/>
      <c r="L77" s="681">
        <v>1</v>
      </c>
      <c r="M77" s="689" t="s">
        <v>119</v>
      </c>
      <c r="N77" s="682" t="s">
        <v>169</v>
      </c>
      <c r="O77" s="683"/>
      <c r="P77" s="683"/>
      <c r="Q77" s="683"/>
      <c r="R77" s="684"/>
      <c r="S77" s="63"/>
      <c r="T77" s="63"/>
      <c r="U77" s="63"/>
    </row>
    <row r="78" spans="1:22" ht="29.25" customHeight="1" x14ac:dyDescent="0.25">
      <c r="A78" s="91" t="s">
        <v>7</v>
      </c>
      <c r="B78" s="638" t="s">
        <v>168</v>
      </c>
      <c r="C78" s="639"/>
      <c r="D78" s="639"/>
      <c r="E78" s="639"/>
      <c r="F78" s="640"/>
      <c r="G78" s="330">
        <f>G77*F59</f>
        <v>7.1555555555555574E-3</v>
      </c>
      <c r="H78" s="832">
        <f>H26*$G$78</f>
        <v>17.132546666666673</v>
      </c>
      <c r="I78" s="833"/>
      <c r="J78" s="834"/>
      <c r="K78" s="29"/>
      <c r="L78" s="681"/>
      <c r="M78" s="689"/>
      <c r="N78" s="685"/>
      <c r="O78" s="685"/>
      <c r="P78" s="685"/>
      <c r="Q78" s="685"/>
      <c r="R78" s="686"/>
    </row>
    <row r="79" spans="1:22" x14ac:dyDescent="0.25">
      <c r="A79" s="331" t="s">
        <v>8</v>
      </c>
      <c r="B79" s="638" t="s">
        <v>215</v>
      </c>
      <c r="C79" s="639"/>
      <c r="D79" s="639"/>
      <c r="E79" s="639"/>
      <c r="F79" s="640"/>
      <c r="G79" s="332">
        <f>((G77+(40%*G77))*8%*G77)</f>
        <v>4.2345679012345688E-5</v>
      </c>
      <c r="H79" s="832">
        <f>H26*$G$79*$L$77</f>
        <v>0.10138825925925929</v>
      </c>
      <c r="I79" s="833"/>
      <c r="J79" s="834"/>
      <c r="K79" s="90"/>
      <c r="L79" s="681"/>
      <c r="M79" s="689"/>
      <c r="N79" s="687"/>
      <c r="O79" s="687"/>
      <c r="P79" s="687"/>
      <c r="Q79" s="687"/>
      <c r="R79" s="688"/>
    </row>
    <row r="80" spans="1:22" ht="33.75" customHeight="1" x14ac:dyDescent="0.25">
      <c r="A80" s="331" t="s">
        <v>9</v>
      </c>
      <c r="B80" s="638" t="s">
        <v>216</v>
      </c>
      <c r="C80" s="639"/>
      <c r="D80" s="639"/>
      <c r="E80" s="639"/>
      <c r="F80" s="640"/>
      <c r="G80" s="333">
        <f>0.08*0.4*0.9*((1)+(1/11)+(4/33))*100%</f>
        <v>3.4909090909090904E-2</v>
      </c>
      <c r="H80" s="860">
        <f>H26*$G$80</f>
        <v>83.58283636363636</v>
      </c>
      <c r="I80" s="861"/>
      <c r="J80" s="862"/>
      <c r="K80" s="90"/>
      <c r="L80" s="463"/>
      <c r="M80" s="205"/>
      <c r="N80" s="92"/>
      <c r="O80" s="45"/>
      <c r="P80" s="45"/>
      <c r="Q80" s="45"/>
      <c r="R80" s="81"/>
    </row>
    <row r="81" spans="1:21" ht="18" customHeight="1" x14ac:dyDescent="0.25">
      <c r="A81" s="207" t="s">
        <v>170</v>
      </c>
      <c r="B81" s="178"/>
      <c r="C81" s="178"/>
      <c r="D81" s="178"/>
      <c r="E81" s="178"/>
      <c r="F81" s="179"/>
      <c r="G81" s="334">
        <f>SUM(G74:G80)</f>
        <v>6.6053381032547695E-2</v>
      </c>
      <c r="H81" s="616">
        <f t="shared" ref="H81" si="0">SUM(H74:H80)</f>
        <v>158.15161020622895</v>
      </c>
      <c r="I81" s="617"/>
      <c r="J81" s="618"/>
      <c r="K81" s="29"/>
      <c r="L81" s="463"/>
      <c r="M81" s="389"/>
      <c r="N81" s="328"/>
      <c r="O81" s="45"/>
      <c r="P81" s="45"/>
      <c r="Q81" s="45"/>
      <c r="R81" s="81"/>
    </row>
    <row r="82" spans="1:21" ht="9" customHeight="1" thickBot="1" x14ac:dyDescent="0.3">
      <c r="A82" s="83"/>
      <c r="B82" s="44"/>
      <c r="C82" s="44"/>
      <c r="D82" s="44"/>
      <c r="E82" s="44"/>
      <c r="F82" s="82"/>
      <c r="G82" s="82"/>
      <c r="H82" s="44"/>
      <c r="I82" s="44"/>
      <c r="J82" s="44"/>
      <c r="K82" s="48"/>
      <c r="L82" s="463"/>
      <c r="M82" s="205"/>
      <c r="N82" s="45"/>
      <c r="O82" s="45"/>
      <c r="P82" s="45"/>
      <c r="Q82" s="45"/>
      <c r="R82" s="81"/>
    </row>
    <row r="83" spans="1:21" ht="15.75" customHeight="1" thickBot="1" x14ac:dyDescent="0.3">
      <c r="A83" s="358" t="s">
        <v>33</v>
      </c>
      <c r="B83" s="647" t="s">
        <v>54</v>
      </c>
      <c r="C83" s="647"/>
      <c r="D83" s="647"/>
      <c r="E83" s="647"/>
      <c r="F83" s="648"/>
      <c r="G83" s="478"/>
      <c r="H83" s="652" t="s">
        <v>15</v>
      </c>
      <c r="I83" s="652"/>
      <c r="J83" s="653"/>
      <c r="K83" s="62"/>
      <c r="L83" s="463"/>
      <c r="M83" s="205"/>
      <c r="N83" s="45"/>
      <c r="O83" s="45"/>
      <c r="P83" s="45"/>
      <c r="Q83" s="45"/>
      <c r="R83" s="81"/>
    </row>
    <row r="84" spans="1:21" x14ac:dyDescent="0.25">
      <c r="A84" s="61" t="s">
        <v>0</v>
      </c>
      <c r="B84" s="644" t="s">
        <v>171</v>
      </c>
      <c r="C84" s="645"/>
      <c r="D84" s="645"/>
      <c r="E84" s="645"/>
      <c r="F84" s="646"/>
      <c r="G84" s="316">
        <f>1/L84</f>
        <v>9.0909090909090912E-2</v>
      </c>
      <c r="H84" s="848">
        <f>H26*$G$84</f>
        <v>217.66363636363639</v>
      </c>
      <c r="I84" s="849"/>
      <c r="J84" s="850"/>
      <c r="K84" s="29"/>
      <c r="L84" s="479">
        <v>11</v>
      </c>
      <c r="M84" s="202" t="s">
        <v>119</v>
      </c>
      <c r="N84" s="377"/>
      <c r="O84" s="93"/>
      <c r="P84" s="94" t="s">
        <v>120</v>
      </c>
      <c r="Q84" s="94"/>
      <c r="R84" s="95"/>
      <c r="S84" s="45"/>
    </row>
    <row r="85" spans="1:21" x14ac:dyDescent="0.25">
      <c r="A85" s="74" t="s">
        <v>2</v>
      </c>
      <c r="B85" s="561" t="s">
        <v>172</v>
      </c>
      <c r="C85" s="562"/>
      <c r="D85" s="562"/>
      <c r="E85" s="562"/>
      <c r="F85" s="563"/>
      <c r="G85" s="317">
        <f>(L85/30)*(1/12)</f>
        <v>1.6555555555555553E-2</v>
      </c>
      <c r="H85" s="616">
        <f>H26*$G$85</f>
        <v>39.638966666666661</v>
      </c>
      <c r="I85" s="617"/>
      <c r="J85" s="618"/>
      <c r="K85" s="29"/>
      <c r="L85" s="480">
        <v>5.96</v>
      </c>
      <c r="M85" s="202" t="s">
        <v>119</v>
      </c>
      <c r="N85" s="378" t="s">
        <v>176</v>
      </c>
      <c r="O85" s="85"/>
      <c r="P85" s="85"/>
      <c r="Q85" s="85"/>
      <c r="R85" s="86"/>
      <c r="S85" s="87"/>
      <c r="T85" s="87"/>
      <c r="U85" s="87"/>
    </row>
    <row r="86" spans="1:21" x14ac:dyDescent="0.25">
      <c r="A86" s="91" t="s">
        <v>4</v>
      </c>
      <c r="B86" s="638" t="s">
        <v>173</v>
      </c>
      <c r="C86" s="639"/>
      <c r="D86" s="639"/>
      <c r="E86" s="639"/>
      <c r="F86" s="640"/>
      <c r="G86" s="335">
        <f>((5/30)/12*L86)</f>
        <v>2.0833333333333332E-4</v>
      </c>
      <c r="H86" s="616">
        <f>H26*$G$86</f>
        <v>0.49881249999999999</v>
      </c>
      <c r="I86" s="617"/>
      <c r="J86" s="618"/>
      <c r="K86" s="29"/>
      <c r="L86" s="447">
        <v>1.4999999999999999E-2</v>
      </c>
      <c r="M86" s="202" t="s">
        <v>119</v>
      </c>
      <c r="N86" s="378" t="s">
        <v>177</v>
      </c>
      <c r="O86" s="85"/>
      <c r="P86" s="85"/>
      <c r="Q86" s="85"/>
      <c r="R86" s="86"/>
      <c r="S86" s="14"/>
      <c r="T86" s="14"/>
      <c r="U86" s="14"/>
    </row>
    <row r="87" spans="1:21" x14ac:dyDescent="0.25">
      <c r="A87" s="74" t="s">
        <v>5</v>
      </c>
      <c r="B87" s="561" t="s">
        <v>174</v>
      </c>
      <c r="C87" s="562"/>
      <c r="D87" s="562"/>
      <c r="E87" s="562"/>
      <c r="F87" s="563"/>
      <c r="G87" s="317">
        <f>(L87/30)*(1/12)</f>
        <v>8.222222222222221E-3</v>
      </c>
      <c r="H87" s="616">
        <f>H26*$G$87</f>
        <v>19.686466666666664</v>
      </c>
      <c r="I87" s="617"/>
      <c r="J87" s="618"/>
      <c r="K87" s="29"/>
      <c r="L87" s="480">
        <v>2.96</v>
      </c>
      <c r="M87" s="202" t="s">
        <v>119</v>
      </c>
      <c r="N87" s="378" t="s">
        <v>178</v>
      </c>
      <c r="O87" s="85"/>
      <c r="P87" s="85"/>
      <c r="Q87" s="85"/>
      <c r="R87" s="86"/>
      <c r="S87" s="87"/>
      <c r="T87" s="87"/>
      <c r="U87" s="87"/>
    </row>
    <row r="88" spans="1:21" ht="27.75" customHeight="1" x14ac:dyDescent="0.25">
      <c r="A88" s="91" t="s">
        <v>7</v>
      </c>
      <c r="B88" s="638" t="s">
        <v>175</v>
      </c>
      <c r="C88" s="639"/>
      <c r="D88" s="639"/>
      <c r="E88" s="639"/>
      <c r="F88" s="640"/>
      <c r="G88" s="335">
        <f>(15/30/12)*L88</f>
        <v>3.2499999999999999E-4</v>
      </c>
      <c r="H88" s="616">
        <f>H26*$G$88</f>
        <v>0.77814749999999999</v>
      </c>
      <c r="I88" s="617"/>
      <c r="J88" s="618"/>
      <c r="K88" s="29"/>
      <c r="L88" s="447">
        <v>7.7999999999999996E-3</v>
      </c>
      <c r="M88" s="202" t="s">
        <v>119</v>
      </c>
      <c r="N88" s="637" t="s">
        <v>179</v>
      </c>
      <c r="O88" s="593"/>
      <c r="P88" s="593"/>
      <c r="Q88" s="593"/>
      <c r="R88" s="594"/>
      <c r="S88" s="63"/>
      <c r="T88" s="63"/>
      <c r="U88" s="63"/>
    </row>
    <row r="89" spans="1:21" x14ac:dyDescent="0.25">
      <c r="A89" s="74" t="s">
        <v>8</v>
      </c>
      <c r="B89" s="313" t="s">
        <v>19</v>
      </c>
      <c r="C89" s="215"/>
      <c r="D89" s="215"/>
      <c r="E89" s="215"/>
      <c r="F89" s="216"/>
      <c r="G89" s="216"/>
      <c r="H89" s="654"/>
      <c r="I89" s="655"/>
      <c r="J89" s="656"/>
      <c r="K89" s="96"/>
      <c r="L89" s="463"/>
      <c r="M89" s="387"/>
      <c r="N89" s="217"/>
      <c r="O89" s="217"/>
      <c r="P89" s="217"/>
      <c r="Q89" s="217"/>
      <c r="R89" s="217"/>
    </row>
    <row r="90" spans="1:21" x14ac:dyDescent="0.25">
      <c r="A90" s="649" t="s">
        <v>97</v>
      </c>
      <c r="B90" s="650"/>
      <c r="C90" s="650"/>
      <c r="D90" s="650"/>
      <c r="E90" s="650"/>
      <c r="F90" s="651"/>
      <c r="G90" s="317">
        <f>SUM(G84:G89)</f>
        <v>0.11622020202020202</v>
      </c>
      <c r="H90" s="616">
        <f t="shared" ref="H90" si="1">SUM(H84:H89)</f>
        <v>278.26602969696967</v>
      </c>
      <c r="I90" s="617"/>
      <c r="J90" s="618"/>
      <c r="K90" s="29"/>
      <c r="L90" s="464"/>
      <c r="M90" s="205"/>
    </row>
    <row r="91" spans="1:21" ht="33" customHeight="1" x14ac:dyDescent="0.25">
      <c r="A91" s="91" t="s">
        <v>9</v>
      </c>
      <c r="B91" s="638" t="s">
        <v>180</v>
      </c>
      <c r="C91" s="639"/>
      <c r="D91" s="639"/>
      <c r="E91" s="639"/>
      <c r="F91" s="640"/>
      <c r="G91" s="322">
        <f>G90*F59</f>
        <v>4.2769034343434355E-2</v>
      </c>
      <c r="H91" s="657">
        <f>H26*$G$91</f>
        <v>102.40189892848488</v>
      </c>
      <c r="I91" s="658"/>
      <c r="J91" s="659"/>
      <c r="K91" s="29"/>
      <c r="L91" s="464"/>
      <c r="M91" s="205"/>
      <c r="N91" s="218"/>
    </row>
    <row r="92" spans="1:21" ht="16.5" thickBot="1" x14ac:dyDescent="0.3">
      <c r="A92" s="200" t="s">
        <v>135</v>
      </c>
      <c r="B92" s="213"/>
      <c r="C92" s="213"/>
      <c r="D92" s="213"/>
      <c r="E92" s="213"/>
      <c r="F92" s="214"/>
      <c r="G92" s="324">
        <f>SUM(G90:G91)</f>
        <v>0.15898923636363638</v>
      </c>
      <c r="H92" s="619">
        <f t="shared" ref="H92" si="2">H90+H91</f>
        <v>380.66792862545458</v>
      </c>
      <c r="I92" s="620"/>
      <c r="J92" s="621"/>
      <c r="K92" s="29"/>
      <c r="L92" s="464"/>
      <c r="M92" s="205"/>
      <c r="N92" s="318"/>
    </row>
    <row r="93" spans="1:21" ht="7.5" customHeight="1" thickBot="1" x14ac:dyDescent="0.3">
      <c r="A93" s="87"/>
      <c r="B93" s="87"/>
      <c r="C93" s="87"/>
      <c r="D93" s="87"/>
      <c r="E93" s="87"/>
      <c r="F93" s="87"/>
      <c r="G93" s="87"/>
      <c r="H93" s="87"/>
      <c r="I93" s="87"/>
      <c r="J93" s="87"/>
      <c r="K93" s="48"/>
      <c r="L93" s="471"/>
      <c r="M93" s="205"/>
    </row>
    <row r="94" spans="1:21" ht="15" customHeight="1" thickBot="1" x14ac:dyDescent="0.3">
      <c r="A94" s="641" t="s">
        <v>58</v>
      </c>
      <c r="B94" s="642"/>
      <c r="C94" s="642"/>
      <c r="D94" s="642"/>
      <c r="E94" s="642"/>
      <c r="F94" s="642"/>
      <c r="G94" s="642"/>
      <c r="H94" s="642"/>
      <c r="I94" s="642"/>
      <c r="J94" s="643"/>
      <c r="K94" s="97"/>
      <c r="L94" s="464"/>
      <c r="M94" s="205"/>
    </row>
    <row r="95" spans="1:21" x14ac:dyDescent="0.25">
      <c r="A95" s="98" t="s">
        <v>44</v>
      </c>
      <c r="B95" s="99"/>
      <c r="C95" s="99"/>
      <c r="D95" s="99"/>
      <c r="E95" s="99"/>
      <c r="F95" s="99"/>
      <c r="G95" s="100"/>
      <c r="H95" s="559" t="s">
        <v>45</v>
      </c>
      <c r="I95" s="559"/>
      <c r="J95" s="560"/>
      <c r="K95" s="54"/>
      <c r="L95" s="464"/>
      <c r="M95" s="390"/>
    </row>
    <row r="96" spans="1:21" ht="16.5" customHeight="1" x14ac:dyDescent="0.25">
      <c r="A96" s="61" t="s">
        <v>25</v>
      </c>
      <c r="B96" s="606" t="s">
        <v>26</v>
      </c>
      <c r="C96" s="607"/>
      <c r="D96" s="607"/>
      <c r="E96" s="607"/>
      <c r="F96" s="677"/>
      <c r="G96" s="327">
        <f>F59</f>
        <v>0.3680000000000001</v>
      </c>
      <c r="H96" s="616">
        <f>H59</f>
        <v>881.10240000000033</v>
      </c>
      <c r="I96" s="617"/>
      <c r="J96" s="618"/>
      <c r="K96" s="101"/>
      <c r="L96" s="464"/>
      <c r="M96" s="205"/>
    </row>
    <row r="97" spans="1:22" ht="16.5" customHeight="1" x14ac:dyDescent="0.25">
      <c r="A97" s="74" t="s">
        <v>27</v>
      </c>
      <c r="B97" s="638" t="s">
        <v>28</v>
      </c>
      <c r="C97" s="639"/>
      <c r="D97" s="639"/>
      <c r="E97" s="639"/>
      <c r="F97" s="640"/>
      <c r="G97" s="330">
        <f>G66</f>
        <v>0.16580160000000002</v>
      </c>
      <c r="H97" s="616">
        <f>H66</f>
        <v>396.97877088000007</v>
      </c>
      <c r="I97" s="617"/>
      <c r="J97" s="618"/>
      <c r="K97" s="101"/>
      <c r="L97" s="464"/>
      <c r="M97" s="205"/>
    </row>
    <row r="98" spans="1:22" x14ac:dyDescent="0.25">
      <c r="A98" s="74" t="s">
        <v>30</v>
      </c>
      <c r="B98" s="561" t="s">
        <v>31</v>
      </c>
      <c r="C98" s="562"/>
      <c r="D98" s="562"/>
      <c r="E98" s="562"/>
      <c r="F98" s="563"/>
      <c r="G98" s="336">
        <f>G71</f>
        <v>4.2464800000000002E-4</v>
      </c>
      <c r="H98" s="616">
        <f t="shared" ref="H98" si="3">H71</f>
        <v>1.0633528383552002</v>
      </c>
      <c r="I98" s="617"/>
      <c r="J98" s="618"/>
      <c r="K98" s="29"/>
      <c r="L98" s="464"/>
      <c r="M98" s="205"/>
    </row>
    <row r="99" spans="1:22" x14ac:dyDescent="0.25">
      <c r="A99" s="74" t="s">
        <v>32</v>
      </c>
      <c r="B99" s="561" t="s">
        <v>46</v>
      </c>
      <c r="C99" s="562"/>
      <c r="D99" s="562"/>
      <c r="E99" s="562"/>
      <c r="F99" s="563"/>
      <c r="G99" s="336">
        <f>G81</f>
        <v>6.6053381032547695E-2</v>
      </c>
      <c r="H99" s="616">
        <f t="shared" ref="H99" si="4">H81</f>
        <v>158.15161020622895</v>
      </c>
      <c r="I99" s="617"/>
      <c r="J99" s="618"/>
      <c r="K99" s="29"/>
      <c r="L99" s="464"/>
      <c r="M99" s="205"/>
    </row>
    <row r="100" spans="1:22" x14ac:dyDescent="0.25">
      <c r="A100" s="74" t="s">
        <v>33</v>
      </c>
      <c r="B100" s="561" t="s">
        <v>47</v>
      </c>
      <c r="C100" s="562"/>
      <c r="D100" s="562"/>
      <c r="E100" s="562"/>
      <c r="F100" s="563"/>
      <c r="G100" s="336">
        <f>G92</f>
        <v>0.15898923636363638</v>
      </c>
      <c r="H100" s="616">
        <f t="shared" ref="H100" si="5">H92</f>
        <v>380.66792862545458</v>
      </c>
      <c r="I100" s="617"/>
      <c r="J100" s="618"/>
      <c r="K100" s="29"/>
      <c r="L100" s="464"/>
      <c r="M100" s="205"/>
    </row>
    <row r="101" spans="1:22" x14ac:dyDescent="0.25">
      <c r="A101" s="64" t="s">
        <v>48</v>
      </c>
      <c r="B101" s="295" t="s">
        <v>19</v>
      </c>
      <c r="C101" s="219"/>
      <c r="D101" s="219"/>
      <c r="E101" s="219"/>
      <c r="F101" s="220"/>
      <c r="G101" s="337"/>
      <c r="H101" s="654"/>
      <c r="I101" s="655"/>
      <c r="J101" s="656"/>
      <c r="K101" s="96"/>
      <c r="L101" s="472"/>
      <c r="M101" s="205"/>
      <c r="N101" s="218"/>
    </row>
    <row r="102" spans="1:22" ht="16.5" thickBot="1" x14ac:dyDescent="0.3">
      <c r="A102" s="200" t="s">
        <v>66</v>
      </c>
      <c r="B102" s="198"/>
      <c r="C102" s="198"/>
      <c r="D102" s="198"/>
      <c r="E102" s="198"/>
      <c r="F102" s="203"/>
      <c r="G102" s="325">
        <f>SUM(G96:G101)</f>
        <v>0.7592688653961841</v>
      </c>
      <c r="H102" s="619">
        <f>SUM(H96:H101)</f>
        <v>1817.9640625500392</v>
      </c>
      <c r="I102" s="620"/>
      <c r="J102" s="621"/>
      <c r="K102" s="29"/>
      <c r="L102" s="464"/>
      <c r="M102" s="205"/>
    </row>
    <row r="103" spans="1:22" ht="9" customHeight="1" thickBot="1" x14ac:dyDescent="0.3">
      <c r="A103" s="22"/>
      <c r="B103" s="72"/>
      <c r="C103" s="72"/>
      <c r="D103" s="72"/>
      <c r="E103" s="72"/>
      <c r="F103" s="72"/>
      <c r="G103" s="72"/>
      <c r="H103" s="72"/>
      <c r="I103" s="72"/>
      <c r="J103" s="72"/>
      <c r="K103" s="73"/>
      <c r="L103" s="464"/>
      <c r="M103" s="205"/>
    </row>
    <row r="104" spans="1:22" s="44" customFormat="1" ht="14.25" customHeight="1" thickBot="1" x14ac:dyDescent="0.3">
      <c r="A104" s="350" t="s">
        <v>34</v>
      </c>
      <c r="B104" s="338"/>
      <c r="C104" s="338"/>
      <c r="D104" s="338"/>
      <c r="E104" s="338"/>
      <c r="F104" s="338"/>
      <c r="G104" s="338"/>
      <c r="H104" s="338"/>
      <c r="I104" s="338"/>
      <c r="J104" s="338"/>
      <c r="K104" s="57"/>
      <c r="L104" s="464"/>
      <c r="M104" s="205"/>
      <c r="N104" s="45"/>
      <c r="O104" s="45"/>
      <c r="P104" s="45"/>
      <c r="Q104" s="45"/>
      <c r="R104" s="45"/>
    </row>
    <row r="105" spans="1:22" ht="14.25" customHeight="1" x14ac:dyDescent="0.25">
      <c r="A105" s="353">
        <v>5</v>
      </c>
      <c r="B105" s="612" t="s">
        <v>35</v>
      </c>
      <c r="C105" s="613"/>
      <c r="D105" s="613"/>
      <c r="E105" s="613"/>
      <c r="F105" s="309" t="s">
        <v>67</v>
      </c>
      <c r="G105" s="354"/>
      <c r="H105" s="614" t="s">
        <v>15</v>
      </c>
      <c r="I105" s="614"/>
      <c r="J105" s="615"/>
      <c r="K105" s="73"/>
      <c r="L105" s="473"/>
      <c r="M105" s="205"/>
    </row>
    <row r="106" spans="1:22" ht="21.75" customHeight="1" x14ac:dyDescent="0.25">
      <c r="A106" s="74" t="s">
        <v>0</v>
      </c>
      <c r="B106" s="561" t="s">
        <v>68</v>
      </c>
      <c r="C106" s="562"/>
      <c r="D106" s="562"/>
      <c r="E106" s="562"/>
      <c r="F106" s="339">
        <f>L106</f>
        <v>0.05</v>
      </c>
      <c r="G106" s="340"/>
      <c r="H106" s="690">
        <f>(H26+H39+H47+H102)*$L$106</f>
        <v>274.58580312750195</v>
      </c>
      <c r="I106" s="691"/>
      <c r="J106" s="828"/>
      <c r="K106" s="41"/>
      <c r="L106" s="447">
        <v>0.05</v>
      </c>
      <c r="M106" s="391" t="s">
        <v>119</v>
      </c>
      <c r="N106" s="592" t="s">
        <v>187</v>
      </c>
      <c r="O106" s="593"/>
      <c r="P106" s="593"/>
      <c r="Q106" s="593"/>
      <c r="R106" s="594"/>
      <c r="S106" s="63"/>
      <c r="T106" s="63"/>
      <c r="U106" s="63"/>
    </row>
    <row r="107" spans="1:22" ht="16.5" customHeight="1" x14ac:dyDescent="0.2">
      <c r="A107" s="595" t="s">
        <v>55</v>
      </c>
      <c r="B107" s="599" t="s">
        <v>98</v>
      </c>
      <c r="C107" s="600"/>
      <c r="D107" s="601"/>
      <c r="E107" s="602" t="s">
        <v>82</v>
      </c>
      <c r="F107" s="603"/>
      <c r="G107" s="603"/>
      <c r="H107" s="604"/>
      <c r="I107" s="604"/>
      <c r="J107" s="605"/>
      <c r="K107" s="102"/>
      <c r="L107" s="474">
        <f>1-(SUM(F110:F114))</f>
        <v>0.88749999999999996</v>
      </c>
      <c r="M107" s="391" t="s">
        <v>119</v>
      </c>
      <c r="N107" s="221" t="s">
        <v>73</v>
      </c>
      <c r="O107" s="221"/>
      <c r="P107" s="221"/>
      <c r="Q107" s="221"/>
      <c r="R107" s="222"/>
      <c r="S107" s="103"/>
      <c r="T107" s="103"/>
      <c r="U107" s="103"/>
    </row>
    <row r="108" spans="1:22" x14ac:dyDescent="0.25">
      <c r="A108" s="596"/>
      <c r="B108" s="313" t="s">
        <v>92</v>
      </c>
      <c r="C108" s="314"/>
      <c r="D108" s="314"/>
      <c r="E108" s="314"/>
      <c r="F108" s="314"/>
      <c r="G108" s="315"/>
      <c r="H108" s="690">
        <f>(H26+H39+H47+H102+H106+H116)/$L$107</f>
        <v>6938.4042392755455</v>
      </c>
      <c r="I108" s="691"/>
      <c r="J108" s="828"/>
      <c r="K108" s="41"/>
      <c r="L108" s="473"/>
      <c r="M108" s="392"/>
      <c r="S108" s="104"/>
    </row>
    <row r="109" spans="1:22" ht="15.75" customHeight="1" x14ac:dyDescent="0.25">
      <c r="A109" s="597"/>
      <c r="B109" s="606" t="s">
        <v>65</v>
      </c>
      <c r="C109" s="607"/>
      <c r="D109" s="607"/>
      <c r="E109" s="607"/>
      <c r="F109" s="24"/>
      <c r="G109" s="24"/>
      <c r="H109" s="34"/>
      <c r="I109" s="34"/>
      <c r="J109" s="185"/>
      <c r="K109" s="105"/>
      <c r="L109" s="473"/>
      <c r="M109" s="392"/>
      <c r="S109" s="104"/>
    </row>
    <row r="110" spans="1:22" ht="17.25" customHeight="1" x14ac:dyDescent="0.25">
      <c r="A110" s="597"/>
      <c r="B110" s="313" t="s">
        <v>56</v>
      </c>
      <c r="C110" s="314"/>
      <c r="D110" s="314"/>
      <c r="E110" s="314"/>
      <c r="F110" s="341">
        <f>IF($C$6="simples nacional",#REF!,IF($C$6="lucro real",$M$110,$L$110))</f>
        <v>1.6500000000000001E-2</v>
      </c>
      <c r="G110" s="342"/>
      <c r="H110" s="616">
        <f>H108*$F$110</f>
        <v>114.48366994804651</v>
      </c>
      <c r="I110" s="617"/>
      <c r="J110" s="618"/>
      <c r="K110" s="29"/>
      <c r="L110" s="475">
        <v>6.4999999999999997E-3</v>
      </c>
      <c r="M110" s="15">
        <v>1.6500000000000001E-2</v>
      </c>
      <c r="N110" s="608" t="s">
        <v>86</v>
      </c>
      <c r="O110" s="608"/>
      <c r="P110" s="608"/>
      <c r="Q110" s="608"/>
      <c r="R110" s="609"/>
      <c r="S110" s="223"/>
    </row>
    <row r="111" spans="1:22" ht="16.5" customHeight="1" x14ac:dyDescent="0.25">
      <c r="A111" s="597"/>
      <c r="B111" s="313" t="s">
        <v>85</v>
      </c>
      <c r="C111" s="314"/>
      <c r="D111" s="314"/>
      <c r="E111" s="314"/>
      <c r="F111" s="341">
        <f>IF($C$6="simples nacional",#REF!,IF($C$6="lucro real",$M$111,$L$111))</f>
        <v>7.5999999999999998E-2</v>
      </c>
      <c r="G111" s="342"/>
      <c r="H111" s="616">
        <f>H108*$F$111</f>
        <v>527.31872218494141</v>
      </c>
      <c r="I111" s="617"/>
      <c r="J111" s="618"/>
      <c r="K111" s="29"/>
      <c r="L111" s="476">
        <v>0.03</v>
      </c>
      <c r="M111" s="15">
        <v>7.5999999999999998E-2</v>
      </c>
      <c r="N111" s="610"/>
      <c r="O111" s="610"/>
      <c r="P111" s="610"/>
      <c r="Q111" s="610"/>
      <c r="R111" s="611"/>
      <c r="S111" s="223"/>
    </row>
    <row r="112" spans="1:22" ht="15.75" customHeight="1" x14ac:dyDescent="0.25">
      <c r="A112" s="597"/>
      <c r="B112" s="313" t="s">
        <v>36</v>
      </c>
      <c r="C112" s="215"/>
      <c r="D112" s="215"/>
      <c r="E112" s="215"/>
      <c r="F112" s="341">
        <f>L112</f>
        <v>0</v>
      </c>
      <c r="G112" s="342"/>
      <c r="H112" s="616">
        <f>H$108*$L$112</f>
        <v>0</v>
      </c>
      <c r="I112" s="617"/>
      <c r="J112" s="618"/>
      <c r="K112" s="28"/>
      <c r="L112" s="447">
        <v>0</v>
      </c>
      <c r="M112" s="392"/>
      <c r="N112" s="94"/>
      <c r="O112" s="94"/>
      <c r="P112" s="94"/>
      <c r="Q112" s="94"/>
      <c r="R112" s="95"/>
      <c r="S112" s="104"/>
      <c r="T112" s="104"/>
      <c r="V112" s="44"/>
    </row>
    <row r="113" spans="1:19" ht="17.45" customHeight="1" x14ac:dyDescent="0.25">
      <c r="A113" s="597"/>
      <c r="B113" s="313" t="s">
        <v>57</v>
      </c>
      <c r="C113" s="314"/>
      <c r="D113" s="314"/>
      <c r="E113" s="314"/>
      <c r="F113" s="341">
        <f>L113</f>
        <v>0.02</v>
      </c>
      <c r="G113" s="342"/>
      <c r="H113" s="616">
        <f>H108*$L$113</f>
        <v>138.76808478551092</v>
      </c>
      <c r="I113" s="617"/>
      <c r="J113" s="618"/>
      <c r="K113" s="28"/>
      <c r="L113" s="447">
        <v>0.02</v>
      </c>
      <c r="M113" s="391" t="s">
        <v>119</v>
      </c>
      <c r="N113" s="365" t="s">
        <v>213</v>
      </c>
      <c r="O113" s="364"/>
      <c r="P113" s="449"/>
      <c r="Q113" s="85"/>
      <c r="R113" s="86"/>
      <c r="S113" s="104"/>
    </row>
    <row r="114" spans="1:19" ht="16.5" customHeight="1" thickBot="1" x14ac:dyDescent="0.3">
      <c r="A114" s="598"/>
      <c r="B114" s="197" t="s">
        <v>37</v>
      </c>
      <c r="C114" s="355"/>
      <c r="D114" s="355"/>
      <c r="E114" s="355"/>
      <c r="F114" s="356">
        <f>L114</f>
        <v>0</v>
      </c>
      <c r="G114" s="357"/>
      <c r="H114" s="619">
        <f>$L$114*H$108</f>
        <v>0</v>
      </c>
      <c r="I114" s="620"/>
      <c r="J114" s="621"/>
      <c r="K114" s="28"/>
      <c r="L114" s="447">
        <v>0</v>
      </c>
      <c r="M114" s="393"/>
      <c r="N114" s="94"/>
      <c r="O114" s="94"/>
      <c r="P114" s="94"/>
      <c r="Q114" s="94"/>
      <c r="R114" s="95"/>
      <c r="S114" s="104"/>
    </row>
    <row r="115" spans="1:19" ht="9" customHeight="1" thickBot="1" x14ac:dyDescent="0.25">
      <c r="A115" s="343"/>
      <c r="B115" s="343"/>
      <c r="C115" s="343"/>
      <c r="D115" s="343"/>
      <c r="E115" s="343"/>
      <c r="F115" s="165"/>
      <c r="G115" s="165"/>
      <c r="H115" s="343"/>
      <c r="I115" s="343"/>
      <c r="J115" s="343"/>
      <c r="K115" s="106"/>
      <c r="L115" s="477"/>
      <c r="M115" s="393"/>
      <c r="N115" s="45"/>
      <c r="O115" s="45"/>
      <c r="P115" s="45"/>
      <c r="Q115" s="45"/>
      <c r="R115" s="45"/>
      <c r="S115" s="104"/>
    </row>
    <row r="116" spans="1:19" ht="17.25" customHeight="1" thickBot="1" x14ac:dyDescent="0.3">
      <c r="A116" s="344" t="s">
        <v>4</v>
      </c>
      <c r="B116" s="805" t="s">
        <v>95</v>
      </c>
      <c r="C116" s="806"/>
      <c r="D116" s="806"/>
      <c r="E116" s="806"/>
      <c r="F116" s="345">
        <f>L116</f>
        <v>6.7900000000000002E-2</v>
      </c>
      <c r="G116" s="346"/>
      <c r="H116" s="713">
        <f>(H26+H39+H47+H102+H106)*$L$116</f>
        <v>391.53189667950505</v>
      </c>
      <c r="I116" s="714"/>
      <c r="J116" s="715"/>
      <c r="K116" s="29"/>
      <c r="L116" s="448">
        <v>6.7900000000000002E-2</v>
      </c>
      <c r="M116" s="394" t="s">
        <v>119</v>
      </c>
      <c r="N116" s="85" t="s">
        <v>69</v>
      </c>
      <c r="O116" s="85"/>
      <c r="P116" s="85"/>
      <c r="Q116" s="85"/>
      <c r="R116" s="86"/>
      <c r="S116" s="104"/>
    </row>
    <row r="117" spans="1:19" ht="16.5" thickBot="1" x14ac:dyDescent="0.3">
      <c r="A117" s="107" t="s">
        <v>125</v>
      </c>
      <c r="B117" s="225"/>
      <c r="C117" s="225"/>
      <c r="D117" s="225"/>
      <c r="E117" s="225"/>
      <c r="F117" s="348"/>
      <c r="G117" s="349"/>
      <c r="H117" s="713">
        <f>H106+H110+H111+H113+H116</f>
        <v>1446.6881767255059</v>
      </c>
      <c r="I117" s="714"/>
      <c r="J117" s="715"/>
      <c r="K117" s="29"/>
      <c r="L117" s="16"/>
      <c r="M117" s="226"/>
    </row>
    <row r="118" spans="1:19" ht="9" customHeight="1" thickBot="1" x14ac:dyDescent="0.3">
      <c r="A118" s="347"/>
      <c r="B118" s="87"/>
      <c r="C118" s="87"/>
      <c r="D118" s="87"/>
      <c r="E118" s="87"/>
      <c r="F118" s="87"/>
      <c r="G118" s="87"/>
      <c r="H118" s="87"/>
      <c r="I118" s="87"/>
      <c r="J118" s="87"/>
      <c r="K118" s="48"/>
      <c r="L118" s="23"/>
      <c r="M118" s="226"/>
    </row>
    <row r="119" spans="1:19" ht="16.5" customHeight="1" thickBot="1" x14ac:dyDescent="0.3">
      <c r="A119" s="408" t="s">
        <v>38</v>
      </c>
      <c r="B119" s="409"/>
      <c r="C119" s="409"/>
      <c r="D119" s="409"/>
      <c r="E119" s="409"/>
      <c r="F119" s="409"/>
      <c r="G119" s="409"/>
      <c r="H119" s="409"/>
      <c r="I119" s="409"/>
      <c r="J119" s="409"/>
      <c r="K119" s="57"/>
      <c r="L119" s="38"/>
      <c r="M119" s="226"/>
      <c r="N119" s="177"/>
      <c r="O119" s="109"/>
      <c r="P119" s="109"/>
      <c r="Q119" s="109"/>
    </row>
    <row r="120" spans="1:19" ht="30" customHeight="1" x14ac:dyDescent="0.25">
      <c r="A120" s="410"/>
      <c r="B120" s="411" t="s">
        <v>39</v>
      </c>
      <c r="C120" s="412"/>
      <c r="D120" s="412"/>
      <c r="E120" s="412"/>
      <c r="F120" s="412"/>
      <c r="G120" s="413"/>
      <c r="H120" s="414" t="str">
        <f>H11</f>
        <v>Recepcionista</v>
      </c>
      <c r="I120" s="414"/>
      <c r="J120" s="415"/>
      <c r="K120" s="110"/>
      <c r="L120" s="17"/>
      <c r="M120" s="174"/>
      <c r="N120" s="45"/>
      <c r="O120" s="18"/>
      <c r="P120" s="18"/>
      <c r="Q120" s="18"/>
    </row>
    <row r="121" spans="1:19" ht="15.75" customHeight="1" x14ac:dyDescent="0.25">
      <c r="A121" s="416" t="s">
        <v>0</v>
      </c>
      <c r="B121" s="417" t="s">
        <v>40</v>
      </c>
      <c r="C121" s="418"/>
      <c r="D121" s="418"/>
      <c r="E121" s="418"/>
      <c r="F121" s="418"/>
      <c r="G121" s="419"/>
      <c r="H121" s="863">
        <f>H26</f>
        <v>2394.3000000000002</v>
      </c>
      <c r="I121" s="864"/>
      <c r="J121" s="865"/>
      <c r="K121" s="29"/>
      <c r="L121" s="18"/>
      <c r="N121" s="175"/>
      <c r="O121" s="18"/>
      <c r="P121" s="18"/>
      <c r="Q121" s="18"/>
    </row>
    <row r="122" spans="1:19" ht="18" x14ac:dyDescent="0.25">
      <c r="A122" s="416" t="s">
        <v>2</v>
      </c>
      <c r="B122" s="417" t="s">
        <v>41</v>
      </c>
      <c r="C122" s="418"/>
      <c r="D122" s="418"/>
      <c r="E122" s="418"/>
      <c r="F122" s="418"/>
      <c r="G122" s="419"/>
      <c r="H122" s="863">
        <f>H39</f>
        <v>1185.8920000000001</v>
      </c>
      <c r="I122" s="864"/>
      <c r="J122" s="865"/>
      <c r="K122" s="29"/>
      <c r="L122" s="23"/>
      <c r="M122" s="227"/>
      <c r="N122" s="176"/>
      <c r="O122" s="109"/>
      <c r="P122" s="109"/>
      <c r="Q122" s="109"/>
    </row>
    <row r="123" spans="1:19" x14ac:dyDescent="0.25">
      <c r="A123" s="416" t="s">
        <v>4</v>
      </c>
      <c r="B123" s="417" t="s">
        <v>42</v>
      </c>
      <c r="C123" s="418"/>
      <c r="D123" s="418"/>
      <c r="E123" s="418"/>
      <c r="F123" s="418"/>
      <c r="G123" s="419"/>
      <c r="H123" s="863">
        <f>H47</f>
        <v>93.56</v>
      </c>
      <c r="I123" s="864"/>
      <c r="J123" s="865"/>
      <c r="K123" s="29"/>
      <c r="L123" s="25"/>
      <c r="M123" s="227"/>
      <c r="N123" s="218"/>
    </row>
    <row r="124" spans="1:19" x14ac:dyDescent="0.25">
      <c r="A124" s="416" t="s">
        <v>5</v>
      </c>
      <c r="B124" s="417" t="s">
        <v>43</v>
      </c>
      <c r="C124" s="418"/>
      <c r="D124" s="418"/>
      <c r="E124" s="418"/>
      <c r="F124" s="418"/>
      <c r="G124" s="419"/>
      <c r="H124" s="863">
        <f>H102</f>
        <v>1817.9640625500392</v>
      </c>
      <c r="I124" s="864"/>
      <c r="J124" s="865"/>
      <c r="K124" s="29"/>
      <c r="L124" s="23"/>
      <c r="M124" s="226"/>
    </row>
    <row r="125" spans="1:19" ht="16.5" thickBot="1" x14ac:dyDescent="0.3">
      <c r="A125" s="420" t="s">
        <v>7</v>
      </c>
      <c r="B125" s="417" t="s">
        <v>114</v>
      </c>
      <c r="C125" s="418"/>
      <c r="D125" s="418"/>
      <c r="E125" s="418"/>
      <c r="F125" s="418"/>
      <c r="G125" s="419"/>
      <c r="H125" s="866">
        <f>H117</f>
        <v>1446.6881767255059</v>
      </c>
      <c r="I125" s="867"/>
      <c r="J125" s="868"/>
      <c r="K125" s="29"/>
      <c r="L125" s="23"/>
      <c r="N125" s="228"/>
    </row>
    <row r="126" spans="1:19" ht="18.75" customHeight="1" thickBot="1" x14ac:dyDescent="0.3">
      <c r="A126" s="421" t="s">
        <v>74</v>
      </c>
      <c r="B126" s="422"/>
      <c r="C126" s="422"/>
      <c r="D126" s="422"/>
      <c r="E126" s="422"/>
      <c r="F126" s="422"/>
      <c r="G126" s="423"/>
      <c r="H126" s="869">
        <f>TRUNC(SUM(H121:H125),2)</f>
        <v>6938.4</v>
      </c>
      <c r="I126" s="870"/>
      <c r="J126" s="871"/>
      <c r="K126" s="111"/>
      <c r="L126" s="229"/>
      <c r="M126" s="230"/>
      <c r="N126" s="231"/>
      <c r="Q126" s="231"/>
    </row>
    <row r="127" spans="1:19" ht="8.25" customHeight="1" thickBot="1" x14ac:dyDescent="0.3">
      <c r="A127" s="352"/>
      <c r="B127" s="352"/>
      <c r="C127" s="352"/>
      <c r="D127" s="352"/>
      <c r="E127" s="352"/>
      <c r="F127" s="352"/>
      <c r="G127" s="352"/>
      <c r="H127" s="180"/>
      <c r="I127" s="180"/>
      <c r="J127" s="180"/>
      <c r="K127" s="112"/>
      <c r="L127" s="23"/>
      <c r="M127" s="230"/>
      <c r="Q127" s="232"/>
    </row>
    <row r="128" spans="1:19" s="40" customFormat="1" ht="26.25" customHeight="1" x14ac:dyDescent="0.3">
      <c r="A128" s="807" t="s">
        <v>117</v>
      </c>
      <c r="B128" s="808"/>
      <c r="C128" s="808"/>
      <c r="D128" s="808"/>
      <c r="E128" s="808"/>
      <c r="F128" s="809"/>
      <c r="G128" s="809"/>
      <c r="H128" s="808"/>
      <c r="I128" s="808"/>
      <c r="J128" s="810"/>
      <c r="K128" s="182"/>
      <c r="L128" s="39"/>
      <c r="M128" s="233"/>
      <c r="N128" s="234"/>
      <c r="O128" s="116"/>
      <c r="P128" s="116"/>
      <c r="Q128" s="115"/>
      <c r="R128" s="116"/>
    </row>
    <row r="129" spans="1:18" s="40" customFormat="1" ht="17.25" customHeight="1" x14ac:dyDescent="0.25">
      <c r="A129" s="584" t="s">
        <v>139</v>
      </c>
      <c r="B129" s="585"/>
      <c r="C129" s="585"/>
      <c r="D129" s="585"/>
      <c r="E129" s="585"/>
      <c r="F129" s="450">
        <v>9.0899999999999995E-2</v>
      </c>
      <c r="G129" s="451"/>
      <c r="H129" s="622">
        <f>$F$129*H26</f>
        <v>217.64187000000001</v>
      </c>
      <c r="I129" s="623"/>
      <c r="J129" s="624"/>
      <c r="K129" s="113"/>
      <c r="L129" s="19"/>
      <c r="M129" s="114"/>
      <c r="N129" s="115"/>
      <c r="O129" s="116"/>
      <c r="P129" s="116"/>
      <c r="Q129" s="115"/>
      <c r="R129" s="116"/>
    </row>
    <row r="130" spans="1:18" s="40" customFormat="1" ht="16.5" customHeight="1" x14ac:dyDescent="0.25">
      <c r="A130" s="555" t="s">
        <v>140</v>
      </c>
      <c r="B130" s="556"/>
      <c r="C130" s="556"/>
      <c r="D130" s="556"/>
      <c r="E130" s="556"/>
      <c r="F130" s="452">
        <v>9.0899999999999995E-2</v>
      </c>
      <c r="G130" s="453"/>
      <c r="H130" s="622">
        <f>H26*$F$130</f>
        <v>217.64187000000001</v>
      </c>
      <c r="I130" s="623"/>
      <c r="J130" s="624"/>
      <c r="K130" s="19"/>
      <c r="L130" s="20"/>
      <c r="M130" s="117"/>
      <c r="N130" s="118"/>
      <c r="O130" s="116"/>
      <c r="P130" s="116"/>
      <c r="Q130" s="116"/>
      <c r="R130" s="116"/>
    </row>
    <row r="131" spans="1:18" s="40" customFormat="1" ht="16.5" customHeight="1" x14ac:dyDescent="0.25">
      <c r="A131" s="557" t="s">
        <v>141</v>
      </c>
      <c r="B131" s="558"/>
      <c r="C131" s="558"/>
      <c r="D131" s="558"/>
      <c r="E131" s="558"/>
      <c r="F131" s="452">
        <f>1/11/3</f>
        <v>3.0303030303030304E-2</v>
      </c>
      <c r="G131" s="453"/>
      <c r="H131" s="622">
        <f>$F$131*H26</f>
        <v>72.554545454545462</v>
      </c>
      <c r="I131" s="623"/>
      <c r="J131" s="624"/>
      <c r="K131" s="19"/>
      <c r="L131" s="20"/>
      <c r="M131" s="117"/>
      <c r="N131" s="21"/>
      <c r="O131" s="116"/>
      <c r="P131" s="116"/>
      <c r="Q131" s="116"/>
      <c r="R131" s="116"/>
    </row>
    <row r="132" spans="1:18" s="40" customFormat="1" ht="16.5" customHeight="1" x14ac:dyDescent="0.25">
      <c r="A132" s="555" t="s">
        <v>138</v>
      </c>
      <c r="B132" s="556"/>
      <c r="C132" s="556"/>
      <c r="D132" s="556"/>
      <c r="E132" s="556"/>
      <c r="F132" s="454"/>
      <c r="G132" s="453"/>
      <c r="H132" s="622">
        <f>SUM(H129:H131)</f>
        <v>507.83828545454548</v>
      </c>
      <c r="I132" s="623"/>
      <c r="J132" s="624"/>
      <c r="K132" s="19"/>
      <c r="L132" s="20"/>
      <c r="M132" s="117"/>
      <c r="N132" s="21"/>
      <c r="O132" s="116"/>
      <c r="P132" s="116"/>
      <c r="Q132" s="116"/>
      <c r="R132" s="116"/>
    </row>
    <row r="133" spans="1:18" s="40" customFormat="1" ht="16.5" customHeight="1" x14ac:dyDescent="0.25">
      <c r="A133" s="571" t="s">
        <v>142</v>
      </c>
      <c r="B133" s="572"/>
      <c r="C133" s="572"/>
      <c r="D133" s="572"/>
      <c r="E133" s="572"/>
      <c r="F133" s="455">
        <f>F59</f>
        <v>0.3680000000000001</v>
      </c>
      <c r="G133" s="456"/>
      <c r="H133" s="625">
        <f>$F$133*H132</f>
        <v>186.88448904727278</v>
      </c>
      <c r="I133" s="626"/>
      <c r="J133" s="627"/>
      <c r="K133" s="19"/>
      <c r="L133" s="20"/>
      <c r="M133" s="117"/>
      <c r="N133" s="21"/>
      <c r="O133" s="116"/>
      <c r="P133" s="116"/>
      <c r="Q133" s="116"/>
      <c r="R133" s="116"/>
    </row>
    <row r="134" spans="1:18" s="40" customFormat="1" ht="15.75" customHeight="1" thickBot="1" x14ac:dyDescent="0.3">
      <c r="A134" s="573" t="s">
        <v>212</v>
      </c>
      <c r="B134" s="574"/>
      <c r="C134" s="574"/>
      <c r="D134" s="574"/>
      <c r="E134" s="574"/>
      <c r="F134" s="452">
        <f>G80</f>
        <v>3.4909090909090904E-2</v>
      </c>
      <c r="G134" s="453"/>
      <c r="H134" s="628">
        <f>$F$134*H26</f>
        <v>83.58283636363636</v>
      </c>
      <c r="I134" s="629"/>
      <c r="J134" s="630"/>
      <c r="K134" s="19"/>
      <c r="M134" s="235"/>
      <c r="R134" s="116"/>
    </row>
    <row r="135" spans="1:18" s="40" customFormat="1" ht="16.5" customHeight="1" thickBot="1" x14ac:dyDescent="0.3">
      <c r="A135" s="575" t="s">
        <v>137</v>
      </c>
      <c r="B135" s="576"/>
      <c r="C135" s="576"/>
      <c r="D135" s="576"/>
      <c r="E135" s="576"/>
      <c r="F135" s="457"/>
      <c r="G135" s="458"/>
      <c r="H135" s="631">
        <f t="shared" ref="H135" si="6">SUM(H132:H134)</f>
        <v>778.3056108654547</v>
      </c>
      <c r="I135" s="632"/>
      <c r="J135" s="633"/>
      <c r="K135" s="19"/>
      <c r="R135" s="116"/>
    </row>
    <row r="136" spans="1:18" s="40" customFormat="1" ht="16.5" customHeight="1" thickBot="1" x14ac:dyDescent="0.3">
      <c r="A136" s="551" t="s">
        <v>188</v>
      </c>
      <c r="B136" s="552"/>
      <c r="C136" s="552"/>
      <c r="D136" s="552"/>
      <c r="E136" s="552"/>
      <c r="F136" s="552"/>
      <c r="G136" s="552"/>
      <c r="H136" s="634">
        <v>4</v>
      </c>
      <c r="I136" s="635"/>
      <c r="J136" s="636"/>
      <c r="K136" s="19"/>
      <c r="R136" s="116"/>
    </row>
    <row r="137" spans="1:18" s="40" customFormat="1" ht="16.5" customHeight="1" thickBot="1" x14ac:dyDescent="0.3">
      <c r="A137" s="553" t="s">
        <v>189</v>
      </c>
      <c r="B137" s="554"/>
      <c r="C137" s="554"/>
      <c r="D137" s="554"/>
      <c r="E137" s="554"/>
      <c r="F137" s="554"/>
      <c r="G137" s="554"/>
      <c r="H137" s="631">
        <f t="shared" ref="H137" si="7">H135*H136</f>
        <v>3113.2224434618188</v>
      </c>
      <c r="I137" s="632"/>
      <c r="J137" s="633"/>
      <c r="K137" s="19"/>
      <c r="R137" s="116"/>
    </row>
    <row r="138" spans="1:18" s="40" customFormat="1" ht="16.5" customHeight="1" thickBot="1" x14ac:dyDescent="0.35">
      <c r="A138" s="553" t="s">
        <v>190</v>
      </c>
      <c r="B138" s="554"/>
      <c r="C138" s="554"/>
      <c r="D138" s="554"/>
      <c r="E138" s="554"/>
      <c r="F138" s="554"/>
      <c r="G138" s="554"/>
      <c r="H138" s="554"/>
      <c r="I138" s="554"/>
      <c r="J138" s="459">
        <f>H137</f>
        <v>3113.2224434618188</v>
      </c>
      <c r="K138" s="19"/>
      <c r="R138" s="116"/>
    </row>
    <row r="139" spans="1:18" s="40" customFormat="1" ht="15.75" customHeight="1" thickBot="1" x14ac:dyDescent="0.3">
      <c r="A139" s="119"/>
      <c r="B139" s="119"/>
      <c r="C139" s="119"/>
      <c r="D139" s="119"/>
      <c r="E139" s="119"/>
      <c r="F139" s="119"/>
      <c r="G139" s="119"/>
      <c r="H139" s="112"/>
      <c r="I139" s="112"/>
      <c r="J139" s="112"/>
      <c r="K139" s="19"/>
      <c r="L139" s="21"/>
      <c r="M139" s="120"/>
      <c r="N139" s="21"/>
      <c r="O139" s="116"/>
      <c r="P139" s="116"/>
      <c r="Q139" s="116"/>
      <c r="R139" s="116"/>
    </row>
    <row r="140" spans="1:18" s="40" customFormat="1" ht="25.5" customHeight="1" thickBot="1" x14ac:dyDescent="0.4">
      <c r="A140" s="577" t="s">
        <v>116</v>
      </c>
      <c r="B140" s="578"/>
      <c r="C140" s="578"/>
      <c r="D140" s="578"/>
      <c r="E140" s="578"/>
      <c r="F140" s="578"/>
      <c r="G140" s="578"/>
      <c r="H140" s="578"/>
      <c r="I140" s="578"/>
      <c r="J140" s="579"/>
      <c r="K140" s="19"/>
      <c r="L140" s="21"/>
      <c r="M140" s="120"/>
      <c r="N140" s="21"/>
      <c r="O140" s="116"/>
      <c r="P140" s="116"/>
      <c r="Q140" s="116"/>
      <c r="R140" s="116"/>
    </row>
    <row r="141" spans="1:18" s="40" customFormat="1" ht="45.75" customHeight="1" x14ac:dyDescent="0.25">
      <c r="A141" s="580" t="s">
        <v>81</v>
      </c>
      <c r="B141" s="581"/>
      <c r="C141" s="581"/>
      <c r="D141" s="581"/>
      <c r="E141" s="581"/>
      <c r="F141" s="424" t="s">
        <v>79</v>
      </c>
      <c r="G141" s="424" t="s">
        <v>91</v>
      </c>
      <c r="H141" s="588" t="s">
        <v>218</v>
      </c>
      <c r="I141" s="589"/>
      <c r="J141" s="590"/>
      <c r="K141" s="236"/>
      <c r="L141" s="121"/>
      <c r="M141" s="116"/>
      <c r="N141" s="237"/>
      <c r="O141" s="115"/>
      <c r="P141" s="238"/>
    </row>
    <row r="142" spans="1:18" s="40" customFormat="1" ht="17.25" customHeight="1" thickBot="1" x14ac:dyDescent="0.25">
      <c r="A142" s="582" t="str">
        <f>H11</f>
        <v>Recepcionista</v>
      </c>
      <c r="B142" s="583"/>
      <c r="C142" s="583"/>
      <c r="D142" s="583"/>
      <c r="E142" s="583"/>
      <c r="F142" s="406">
        <f>H126</f>
        <v>6938.4</v>
      </c>
      <c r="G142" s="507">
        <f>H136</f>
        <v>4</v>
      </c>
      <c r="H142" s="591">
        <f>F142*G142</f>
        <v>27753.599999999999</v>
      </c>
      <c r="I142" s="591"/>
      <c r="J142" s="591"/>
      <c r="K142" s="114"/>
      <c r="L142" s="116"/>
      <c r="M142" s="116"/>
      <c r="N142" s="115"/>
      <c r="O142" s="115"/>
      <c r="P142" s="116"/>
    </row>
    <row r="143" spans="1:18" s="44" customFormat="1" ht="20.25" customHeight="1" thickBot="1" x14ac:dyDescent="0.25">
      <c r="A143" s="586" t="s">
        <v>217</v>
      </c>
      <c r="B143" s="587"/>
      <c r="C143" s="587"/>
      <c r="D143" s="587"/>
      <c r="E143" s="587"/>
      <c r="F143" s="407"/>
      <c r="G143" s="508">
        <f>G142</f>
        <v>4</v>
      </c>
      <c r="H143" s="545">
        <f>SUM(H142:H142)</f>
        <v>27753.599999999999</v>
      </c>
      <c r="I143" s="546"/>
      <c r="J143" s="547"/>
      <c r="K143" s="230"/>
      <c r="L143" s="239"/>
      <c r="M143" s="45"/>
      <c r="N143" s="45"/>
      <c r="O143" s="45"/>
      <c r="P143" s="45"/>
    </row>
    <row r="144" spans="1:18" s="44" customFormat="1" ht="20.25" customHeight="1" thickBot="1" x14ac:dyDescent="0.4">
      <c r="A144" s="565" t="s">
        <v>183</v>
      </c>
      <c r="B144" s="566"/>
      <c r="C144" s="566"/>
      <c r="D144" s="566"/>
      <c r="E144" s="566"/>
      <c r="F144" s="566"/>
      <c r="G144" s="566"/>
      <c r="H144" s="567"/>
      <c r="I144" s="568">
        <f>H143</f>
        <v>27753.599999999999</v>
      </c>
      <c r="J144" s="569"/>
      <c r="K144" s="122"/>
      <c r="L144" s="22"/>
      <c r="M144" s="230"/>
      <c r="N144" s="239"/>
      <c r="O144" s="45"/>
      <c r="P144" s="45"/>
      <c r="Q144" s="45"/>
      <c r="R144" s="45"/>
    </row>
    <row r="145" spans="1:21" ht="18.75" customHeight="1" x14ac:dyDescent="0.25">
      <c r="A145" s="570" t="s">
        <v>143</v>
      </c>
      <c r="B145" s="570"/>
      <c r="C145" s="570"/>
      <c r="D145" s="570"/>
      <c r="E145" s="570"/>
      <c r="F145" s="570"/>
      <c r="G145" s="570"/>
      <c r="H145" s="570"/>
      <c r="I145" s="570"/>
      <c r="J145" s="570"/>
      <c r="K145" s="56"/>
      <c r="L145" s="240"/>
      <c r="M145" s="240"/>
      <c r="N145" s="241"/>
    </row>
    <row r="146" spans="1:21" ht="21.75" customHeight="1" x14ac:dyDescent="0.25">
      <c r="A146" s="564"/>
      <c r="B146" s="564"/>
      <c r="C146" s="564"/>
      <c r="D146" s="564"/>
      <c r="E146" s="564"/>
      <c r="F146" s="564"/>
      <c r="G146" s="564"/>
      <c r="H146" s="564"/>
      <c r="I146" s="564"/>
      <c r="J146" s="564"/>
      <c r="K146" s="56"/>
      <c r="M146" s="242"/>
      <c r="N146" s="45"/>
    </row>
    <row r="147" spans="1:21" ht="26.25" customHeight="1" x14ac:dyDescent="0.25">
      <c r="A147" s="550" t="s">
        <v>184</v>
      </c>
      <c r="B147" s="564"/>
      <c r="C147" s="564"/>
      <c r="D147" s="564"/>
      <c r="E147" s="564"/>
      <c r="F147" s="564"/>
      <c r="G147" s="564"/>
      <c r="H147" s="564"/>
      <c r="I147" s="564"/>
      <c r="J147" s="564"/>
      <c r="K147" s="288"/>
      <c r="L147" s="23"/>
    </row>
    <row r="148" spans="1:21" ht="15.75" customHeight="1" x14ac:dyDescent="0.25">
      <c r="A148" s="404"/>
      <c r="B148" s="405"/>
      <c r="C148" s="405"/>
      <c r="D148" s="405"/>
      <c r="E148" s="405"/>
      <c r="F148" s="405"/>
      <c r="G148" s="405"/>
      <c r="H148" s="405"/>
      <c r="I148" s="405"/>
      <c r="J148" s="405"/>
      <c r="K148" s="288"/>
      <c r="L148" s="23"/>
    </row>
    <row r="149" spans="1:21" ht="24.75" customHeight="1" x14ac:dyDescent="0.25">
      <c r="A149" s="550"/>
      <c r="B149" s="550"/>
      <c r="C149" s="550"/>
      <c r="D149" s="550"/>
      <c r="E149" s="550"/>
      <c r="F149" s="550"/>
      <c r="G149" s="550"/>
      <c r="H149" s="550"/>
      <c r="I149" s="550"/>
      <c r="J149" s="550"/>
      <c r="K149" s="288"/>
      <c r="L149" s="24"/>
    </row>
    <row r="150" spans="1:21" ht="23.25" x14ac:dyDescent="0.25">
      <c r="A150" s="297" t="s">
        <v>185</v>
      </c>
      <c r="B150" s="445" t="s">
        <v>211</v>
      </c>
      <c r="C150" s="396"/>
      <c r="D150" s="397"/>
      <c r="E150" s="312"/>
      <c r="G150" s="173"/>
      <c r="H150" s="181"/>
      <c r="I150" s="123"/>
      <c r="J150" s="24"/>
      <c r="K150" s="405"/>
      <c r="L150" s="24"/>
    </row>
    <row r="151" spans="1:21" ht="36" customHeight="1" x14ac:dyDescent="0.25">
      <c r="A151" s="22"/>
      <c r="B151" s="33"/>
      <c r="C151" s="33"/>
      <c r="D151" s="33"/>
      <c r="F151" s="124"/>
      <c r="G151" s="124"/>
      <c r="H151" s="25"/>
      <c r="I151" s="184"/>
      <c r="J151" s="25"/>
      <c r="K151" s="288"/>
      <c r="L151" s="24"/>
    </row>
    <row r="152" spans="1:21" ht="30.75" customHeight="1" x14ac:dyDescent="0.25">
      <c r="A152" s="22"/>
      <c r="B152" s="33"/>
      <c r="C152" s="33"/>
      <c r="D152" s="33"/>
      <c r="E152" s="33"/>
      <c r="F152" s="124"/>
      <c r="G152" s="124"/>
      <c r="H152" s="25"/>
      <c r="I152" s="25"/>
      <c r="J152" s="25"/>
      <c r="K152" s="160"/>
      <c r="L152" s="60"/>
      <c r="M152" s="60"/>
      <c r="Q152" s="44"/>
      <c r="R152" s="44"/>
      <c r="T152" s="56"/>
      <c r="U152" s="56"/>
    </row>
    <row r="153" spans="1:21" ht="21" customHeight="1" x14ac:dyDescent="0.25">
      <c r="A153" s="22"/>
      <c r="B153" s="33"/>
      <c r="C153" s="33"/>
      <c r="D153" s="33"/>
      <c r="E153" s="33"/>
      <c r="F153" s="126"/>
      <c r="G153" s="126"/>
      <c r="H153" s="25"/>
      <c r="I153" s="25"/>
      <c r="J153" s="25"/>
      <c r="K153" s="125"/>
      <c r="L153" s="24"/>
    </row>
    <row r="154" spans="1:21" ht="21" customHeight="1" x14ac:dyDescent="0.25">
      <c r="A154" s="22"/>
      <c r="B154" s="127"/>
      <c r="C154" s="33"/>
      <c r="D154" s="33"/>
      <c r="E154" s="33"/>
      <c r="F154" s="126"/>
      <c r="G154" s="126"/>
      <c r="H154" s="25"/>
      <c r="I154" s="25"/>
      <c r="J154" s="25"/>
      <c r="K154" s="125"/>
      <c r="L154" s="24"/>
    </row>
    <row r="155" spans="1:21" ht="21.75" customHeight="1" x14ac:dyDescent="0.25">
      <c r="A155" s="127"/>
      <c r="B155" s="127"/>
      <c r="C155" s="127"/>
      <c r="D155" s="127"/>
      <c r="E155" s="127"/>
      <c r="F155" s="127"/>
      <c r="G155" s="127"/>
      <c r="H155" s="25"/>
      <c r="I155" s="25"/>
      <c r="J155" s="25"/>
      <c r="K155" s="125"/>
      <c r="L155" s="24"/>
    </row>
    <row r="156" spans="1:21" ht="18.75" customHeight="1" x14ac:dyDescent="0.25">
      <c r="A156" s="127"/>
      <c r="B156" s="128"/>
      <c r="C156" s="127"/>
      <c r="D156" s="243"/>
      <c r="E156" s="243"/>
      <c r="F156" s="244"/>
      <c r="G156" s="244"/>
      <c r="H156" s="25"/>
      <c r="I156" s="25"/>
      <c r="J156" s="25"/>
      <c r="K156" s="125"/>
      <c r="L156" s="24"/>
    </row>
    <row r="157" spans="1:21" ht="22.5" customHeight="1" x14ac:dyDescent="0.25">
      <c r="A157" s="128"/>
      <c r="B157" s="127"/>
      <c r="C157" s="128"/>
      <c r="D157" s="129"/>
      <c r="E157" s="129"/>
      <c r="F157" s="245"/>
      <c r="G157" s="245"/>
      <c r="H157" s="125"/>
      <c r="I157" s="125"/>
      <c r="J157" s="125"/>
      <c r="K157" s="125"/>
      <c r="L157" s="24"/>
    </row>
    <row r="158" spans="1:21" ht="36" customHeight="1" x14ac:dyDescent="0.25">
      <c r="A158" s="127"/>
      <c r="B158" s="127"/>
      <c r="C158" s="127"/>
      <c r="D158" s="129"/>
      <c r="E158" s="129"/>
      <c r="F158" s="130"/>
      <c r="G158" s="130"/>
      <c r="H158" s="44"/>
      <c r="I158" s="44"/>
      <c r="J158" s="44"/>
      <c r="K158" s="125"/>
      <c r="L158" s="24"/>
    </row>
    <row r="159" spans="1:21" ht="27" customHeight="1" x14ac:dyDescent="0.25">
      <c r="A159" s="127"/>
      <c r="B159" s="132"/>
      <c r="C159" s="127"/>
      <c r="D159" s="129"/>
      <c r="E159" s="129"/>
      <c r="F159" s="130"/>
      <c r="G159" s="130"/>
      <c r="H159" s="25"/>
      <c r="I159" s="25"/>
      <c r="J159" s="25"/>
      <c r="K159" s="125"/>
      <c r="L159" s="24"/>
    </row>
    <row r="160" spans="1:21" ht="29.25" customHeight="1" x14ac:dyDescent="0.25">
      <c r="A160" s="132"/>
      <c r="B160" s="132"/>
      <c r="C160" s="132"/>
      <c r="D160" s="133"/>
      <c r="E160" s="133"/>
      <c r="F160" s="133"/>
      <c r="G160" s="133"/>
      <c r="H160" s="134"/>
      <c r="I160" s="134"/>
      <c r="J160" s="134"/>
      <c r="K160" s="44"/>
      <c r="L160" s="23"/>
    </row>
    <row r="161" spans="1:13" ht="27.75" customHeight="1" x14ac:dyDescent="0.25">
      <c r="A161" s="132"/>
      <c r="B161" s="127"/>
      <c r="C161" s="132"/>
      <c r="D161" s="133"/>
      <c r="E161" s="133"/>
      <c r="F161" s="133"/>
      <c r="G161" s="133"/>
      <c r="H161" s="134"/>
      <c r="I161" s="134"/>
      <c r="J161" s="134"/>
      <c r="K161" s="131"/>
      <c r="L161" s="23"/>
    </row>
    <row r="162" spans="1:13" ht="27" customHeight="1" x14ac:dyDescent="0.25">
      <c r="A162" s="127"/>
      <c r="B162" s="49"/>
      <c r="C162" s="127"/>
      <c r="D162" s="136"/>
      <c r="E162" s="136"/>
      <c r="F162" s="136"/>
      <c r="G162" s="136"/>
      <c r="H162" s="137"/>
      <c r="I162" s="137"/>
      <c r="J162" s="137"/>
      <c r="K162" s="135"/>
      <c r="L162" s="25"/>
    </row>
    <row r="163" spans="1:13" ht="27" customHeight="1" x14ac:dyDescent="0.25">
      <c r="A163" s="49"/>
      <c r="B163" s="127"/>
      <c r="C163" s="49"/>
      <c r="D163" s="139"/>
      <c r="E163" s="139"/>
      <c r="F163" s="139"/>
      <c r="G163" s="139"/>
      <c r="H163" s="137"/>
      <c r="I163" s="137"/>
      <c r="J163" s="137"/>
      <c r="K163" s="135"/>
      <c r="L163" s="25"/>
    </row>
    <row r="164" spans="1:13" ht="29.25" customHeight="1" x14ac:dyDescent="0.25">
      <c r="A164" s="127"/>
      <c r="B164" s="127"/>
      <c r="C164" s="127"/>
      <c r="D164" s="118"/>
      <c r="E164" s="118"/>
      <c r="F164" s="25"/>
      <c r="G164" s="25"/>
      <c r="K164" s="138"/>
      <c r="L164" s="25"/>
    </row>
    <row r="165" spans="1:13" ht="30" customHeight="1" x14ac:dyDescent="0.25">
      <c r="A165" s="127"/>
      <c r="B165" s="49"/>
      <c r="C165" s="127"/>
      <c r="D165" s="118"/>
      <c r="E165" s="118"/>
      <c r="F165" s="25"/>
      <c r="G165" s="25"/>
      <c r="K165" s="138"/>
      <c r="L165" s="25"/>
    </row>
    <row r="166" spans="1:13" ht="27.75" customHeight="1" x14ac:dyDescent="0.25">
      <c r="A166" s="49"/>
      <c r="B166" s="142"/>
      <c r="C166" s="49"/>
      <c r="D166" s="140"/>
      <c r="E166" s="140"/>
      <c r="F166" s="140"/>
      <c r="G166" s="140"/>
      <c r="H166" s="141"/>
      <c r="I166" s="141"/>
      <c r="J166" s="141"/>
      <c r="K166" s="131"/>
      <c r="L166" s="25"/>
    </row>
    <row r="167" spans="1:13" ht="27.75" customHeight="1" x14ac:dyDescent="0.25">
      <c r="A167" s="142"/>
      <c r="B167" s="145"/>
      <c r="C167" s="142"/>
      <c r="D167" s="143"/>
      <c r="E167" s="143"/>
      <c r="F167" s="143"/>
      <c r="G167" s="143"/>
      <c r="H167" s="44"/>
      <c r="I167" s="44"/>
      <c r="J167" s="44"/>
      <c r="K167" s="131"/>
      <c r="L167" s="25"/>
    </row>
    <row r="168" spans="1:13" ht="28.5" customHeight="1" x14ac:dyDescent="0.25">
      <c r="A168" s="144"/>
      <c r="B168" s="24"/>
      <c r="C168" s="144"/>
      <c r="D168" s="146"/>
      <c r="E168" s="146"/>
      <c r="F168" s="146"/>
      <c r="G168" s="146"/>
      <c r="H168" s="25"/>
      <c r="I168" s="25"/>
      <c r="J168" s="25"/>
      <c r="K168" s="135"/>
      <c r="L168" s="23"/>
    </row>
    <row r="169" spans="1:13" ht="21.75" customHeight="1" x14ac:dyDescent="0.25">
      <c r="A169" s="22"/>
      <c r="B169" s="145"/>
      <c r="C169" s="24"/>
      <c r="D169" s="24"/>
      <c r="E169" s="24"/>
      <c r="F169" s="24"/>
      <c r="G169" s="24"/>
      <c r="H169" s="44"/>
      <c r="I169" s="44"/>
      <c r="J169" s="44"/>
      <c r="K169" s="135"/>
      <c r="L169" s="23"/>
    </row>
    <row r="170" spans="1:13" ht="23.45" customHeight="1" x14ac:dyDescent="0.25">
      <c r="A170" s="144"/>
      <c r="B170" s="147"/>
      <c r="C170" s="144"/>
      <c r="D170" s="146"/>
      <c r="E170" s="146"/>
      <c r="F170" s="146"/>
      <c r="G170" s="146"/>
      <c r="H170" s="25"/>
      <c r="I170" s="25"/>
      <c r="J170" s="25"/>
      <c r="K170" s="135"/>
      <c r="L170" s="25"/>
    </row>
    <row r="171" spans="1:13" ht="23.45" customHeight="1" x14ac:dyDescent="0.25">
      <c r="A171" s="144"/>
      <c r="B171" s="145"/>
      <c r="C171" s="147"/>
      <c r="D171" s="147"/>
      <c r="E171" s="147"/>
      <c r="F171" s="147"/>
      <c r="G171" s="147"/>
      <c r="H171" s="118"/>
      <c r="I171" s="118"/>
      <c r="J171" s="118"/>
      <c r="K171" s="135"/>
      <c r="L171" s="23"/>
    </row>
    <row r="172" spans="1:13" ht="23.45" customHeight="1" x14ac:dyDescent="0.25">
      <c r="A172" s="144"/>
      <c r="B172" s="149"/>
      <c r="C172" s="148"/>
      <c r="D172" s="148"/>
      <c r="E172" s="148"/>
      <c r="F172" s="148"/>
      <c r="G172" s="148"/>
      <c r="H172" s="118"/>
      <c r="I172" s="118"/>
      <c r="J172" s="118"/>
      <c r="K172" s="138"/>
      <c r="L172" s="23"/>
      <c r="M172" s="246"/>
    </row>
    <row r="173" spans="1:13" ht="42.75" customHeight="1" x14ac:dyDescent="0.25">
      <c r="A173" s="144"/>
      <c r="B173" s="33"/>
      <c r="C173" s="150"/>
      <c r="D173" s="150"/>
      <c r="E173" s="148"/>
      <c r="F173" s="148"/>
      <c r="G173" s="148"/>
      <c r="H173" s="137"/>
      <c r="I173" s="137"/>
      <c r="J173" s="137"/>
      <c r="K173" s="135"/>
      <c r="L173" s="23"/>
    </row>
    <row r="174" spans="1:13" ht="26.25" customHeight="1" x14ac:dyDescent="0.25">
      <c r="A174" s="33"/>
      <c r="B174" s="142"/>
      <c r="C174" s="33"/>
      <c r="D174" s="33"/>
      <c r="E174" s="33"/>
      <c r="F174" s="33"/>
      <c r="G174" s="33"/>
      <c r="H174" s="25"/>
      <c r="I174" s="25"/>
      <c r="J174" s="25"/>
      <c r="K174" s="135"/>
      <c r="L174" s="23"/>
    </row>
    <row r="175" spans="1:13" ht="26.25" customHeight="1" x14ac:dyDescent="0.25">
      <c r="A175" s="23"/>
      <c r="B175" s="151"/>
      <c r="C175" s="142"/>
      <c r="D175" s="142"/>
      <c r="E175" s="142"/>
      <c r="F175" s="142"/>
      <c r="G175" s="142"/>
      <c r="H175" s="22"/>
      <c r="I175" s="22"/>
      <c r="J175" s="22"/>
      <c r="K175" s="138"/>
      <c r="L175" s="23"/>
    </row>
    <row r="176" spans="1:13" ht="26.25" customHeight="1" x14ac:dyDescent="0.25">
      <c r="A176" s="22"/>
      <c r="B176" s="145"/>
      <c r="C176" s="151"/>
      <c r="D176" s="151"/>
      <c r="E176" s="151"/>
      <c r="F176" s="151"/>
      <c r="G176" s="151"/>
      <c r="H176" s="118"/>
      <c r="I176" s="118"/>
      <c r="J176" s="118"/>
      <c r="K176" s="68"/>
      <c r="L176" s="26"/>
    </row>
    <row r="177" spans="1:20" ht="19.149999999999999" customHeight="1" x14ac:dyDescent="0.25">
      <c r="A177" s="22"/>
      <c r="B177" s="33"/>
      <c r="C177" s="152"/>
      <c r="D177" s="152"/>
      <c r="E177" s="152"/>
      <c r="F177" s="152"/>
      <c r="G177" s="152"/>
      <c r="H177" s="118"/>
      <c r="I177" s="118"/>
      <c r="J177" s="118"/>
      <c r="K177" s="135"/>
      <c r="L177" s="23"/>
    </row>
    <row r="178" spans="1:20" ht="27.75" customHeight="1" x14ac:dyDescent="0.25">
      <c r="A178" s="22"/>
      <c r="B178" s="145"/>
      <c r="C178" s="33"/>
      <c r="D178" s="33"/>
      <c r="E178" s="33"/>
      <c r="F178" s="33"/>
      <c r="G178" s="33"/>
      <c r="H178" s="118"/>
      <c r="I178" s="118"/>
      <c r="J178" s="118"/>
      <c r="K178" s="135"/>
      <c r="L178" s="23"/>
      <c r="N178" s="43"/>
      <c r="O178" s="43"/>
      <c r="P178" s="43"/>
      <c r="Q178" s="43"/>
      <c r="R178" s="43"/>
      <c r="S178" s="33"/>
      <c r="T178" s="25"/>
    </row>
    <row r="179" spans="1:20" x14ac:dyDescent="0.25">
      <c r="A179" s="22"/>
      <c r="B179" s="24"/>
      <c r="C179" s="42"/>
      <c r="D179" s="42"/>
      <c r="E179" s="42"/>
      <c r="F179" s="42"/>
      <c r="G179" s="42"/>
      <c r="H179" s="44"/>
      <c r="I179" s="44"/>
      <c r="J179" s="44"/>
      <c r="K179" s="135"/>
      <c r="L179" s="23"/>
    </row>
    <row r="180" spans="1:20" x14ac:dyDescent="0.25">
      <c r="A180" s="145"/>
      <c r="B180" s="145"/>
      <c r="C180" s="24"/>
      <c r="D180" s="24"/>
      <c r="E180" s="24"/>
      <c r="F180" s="24"/>
      <c r="G180" s="24"/>
      <c r="H180" s="154"/>
      <c r="I180" s="154"/>
      <c r="J180" s="154"/>
      <c r="K180" s="135"/>
      <c r="L180" s="23"/>
    </row>
    <row r="181" spans="1:20" ht="19.5" customHeight="1" x14ac:dyDescent="0.25">
      <c r="A181" s="145"/>
      <c r="B181" s="24"/>
      <c r="C181" s="155"/>
      <c r="D181" s="155"/>
      <c r="E181" s="155"/>
      <c r="F181" s="155"/>
      <c r="G181" s="155"/>
      <c r="H181" s="154"/>
      <c r="I181" s="154"/>
      <c r="J181" s="154"/>
      <c r="K181" s="153"/>
      <c r="L181" s="25"/>
    </row>
    <row r="182" spans="1:20" ht="27" customHeight="1" x14ac:dyDescent="0.25">
      <c r="A182" s="145"/>
      <c r="B182" s="145"/>
      <c r="C182" s="24"/>
      <c r="D182" s="24"/>
      <c r="E182" s="24"/>
      <c r="F182" s="24"/>
      <c r="G182" s="24"/>
      <c r="H182" s="154"/>
      <c r="I182" s="154"/>
      <c r="J182" s="154"/>
      <c r="K182" s="135"/>
      <c r="L182" s="23"/>
    </row>
    <row r="183" spans="1:20" ht="20.25" customHeight="1" x14ac:dyDescent="0.25">
      <c r="A183" s="145"/>
      <c r="B183" s="142"/>
      <c r="C183" s="155"/>
      <c r="D183" s="155"/>
      <c r="E183" s="155"/>
      <c r="F183" s="155"/>
      <c r="G183" s="155"/>
      <c r="H183" s="154"/>
      <c r="I183" s="154"/>
      <c r="J183" s="154"/>
      <c r="K183" s="135"/>
      <c r="L183" s="25"/>
    </row>
    <row r="184" spans="1:20" ht="29.25" customHeight="1" x14ac:dyDescent="0.25">
      <c r="A184" s="145"/>
      <c r="B184" s="145"/>
      <c r="C184" s="142"/>
      <c r="D184" s="142"/>
      <c r="E184" s="142"/>
      <c r="F184" s="142"/>
      <c r="G184" s="142"/>
      <c r="H184" s="118"/>
      <c r="I184" s="118"/>
      <c r="J184" s="118"/>
      <c r="K184" s="135"/>
      <c r="L184" s="23"/>
    </row>
    <row r="185" spans="1:20" ht="21" customHeight="1" x14ac:dyDescent="0.25">
      <c r="A185" s="43"/>
      <c r="B185" s="24"/>
      <c r="C185" s="156"/>
      <c r="D185" s="156"/>
      <c r="E185" s="156"/>
      <c r="F185" s="156"/>
      <c r="G185" s="156"/>
      <c r="H185" s="118"/>
      <c r="I185" s="118"/>
      <c r="J185" s="118"/>
      <c r="K185" s="135"/>
      <c r="L185" s="25"/>
    </row>
    <row r="186" spans="1:20" ht="18.75" customHeight="1" x14ac:dyDescent="0.25">
      <c r="A186" s="22"/>
      <c r="B186" s="145"/>
      <c r="C186" s="24"/>
      <c r="D186" s="24"/>
      <c r="E186" s="24"/>
      <c r="F186" s="24"/>
      <c r="G186" s="24"/>
      <c r="H186" s="118"/>
      <c r="I186" s="118"/>
      <c r="J186" s="118"/>
      <c r="K186" s="135"/>
      <c r="L186" s="23"/>
    </row>
    <row r="187" spans="1:20" ht="21.75" customHeight="1" x14ac:dyDescent="0.25">
      <c r="A187" s="22"/>
      <c r="B187" s="33"/>
      <c r="C187" s="155"/>
      <c r="D187" s="155"/>
      <c r="E187" s="155"/>
      <c r="F187" s="155"/>
      <c r="G187" s="155"/>
      <c r="H187" s="118"/>
      <c r="I187" s="118"/>
      <c r="J187" s="118"/>
      <c r="K187" s="135"/>
      <c r="L187" s="25"/>
    </row>
    <row r="188" spans="1:20" ht="27.75" customHeight="1" x14ac:dyDescent="0.25">
      <c r="A188" s="22"/>
      <c r="B188" s="145"/>
      <c r="C188" s="33"/>
      <c r="D188" s="33"/>
      <c r="E188" s="33"/>
      <c r="F188" s="33"/>
      <c r="G188" s="33"/>
      <c r="H188" s="118"/>
      <c r="I188" s="118"/>
      <c r="J188" s="118"/>
      <c r="K188" s="135"/>
      <c r="L188" s="23"/>
    </row>
    <row r="189" spans="1:20" ht="16.5" customHeight="1" x14ac:dyDescent="0.25">
      <c r="A189" s="22"/>
      <c r="B189" s="24"/>
      <c r="C189" s="42"/>
      <c r="D189" s="42"/>
      <c r="E189" s="42"/>
      <c r="F189" s="42"/>
      <c r="G189" s="42"/>
      <c r="H189" s="44"/>
      <c r="I189" s="44"/>
      <c r="J189" s="44"/>
      <c r="K189" s="135"/>
      <c r="L189" s="25"/>
    </row>
    <row r="190" spans="1:20" ht="20.25" customHeight="1" x14ac:dyDescent="0.25">
      <c r="A190" s="145"/>
      <c r="B190" s="145"/>
      <c r="C190" s="24"/>
      <c r="D190" s="24"/>
      <c r="E190" s="24"/>
      <c r="F190" s="24"/>
      <c r="G190" s="24"/>
      <c r="H190" s="154"/>
      <c r="I190" s="154"/>
      <c r="J190" s="154"/>
      <c r="K190" s="135"/>
      <c r="L190" s="23"/>
    </row>
    <row r="191" spans="1:20" ht="19.5" customHeight="1" x14ac:dyDescent="0.25">
      <c r="A191" s="145"/>
      <c r="B191" s="24"/>
      <c r="C191" s="155"/>
      <c r="D191" s="155"/>
      <c r="E191" s="155"/>
      <c r="F191" s="155"/>
      <c r="G191" s="155"/>
      <c r="H191" s="154"/>
      <c r="I191" s="154"/>
      <c r="J191" s="154"/>
      <c r="K191" s="157"/>
      <c r="L191" s="25"/>
    </row>
    <row r="192" spans="1:20" ht="33" customHeight="1" x14ac:dyDescent="0.25">
      <c r="A192" s="145"/>
      <c r="B192" s="145"/>
      <c r="C192" s="24"/>
      <c r="D192" s="24"/>
      <c r="E192" s="24"/>
      <c r="F192" s="24"/>
      <c r="G192" s="24"/>
      <c r="H192" s="158"/>
      <c r="I192" s="158"/>
      <c r="J192" s="158"/>
      <c r="K192" s="135"/>
      <c r="L192" s="23"/>
    </row>
    <row r="193" spans="1:12" x14ac:dyDescent="0.25">
      <c r="A193" s="145"/>
      <c r="B193" s="142"/>
      <c r="C193" s="155"/>
      <c r="D193" s="155"/>
      <c r="E193" s="155"/>
      <c r="F193" s="155"/>
      <c r="G193" s="155"/>
      <c r="H193" s="158"/>
      <c r="I193" s="158"/>
      <c r="J193" s="158"/>
      <c r="K193" s="135"/>
      <c r="L193" s="23"/>
    </row>
    <row r="194" spans="1:12" ht="27.75" customHeight="1" x14ac:dyDescent="0.25">
      <c r="A194" s="145"/>
      <c r="B194" s="145"/>
      <c r="C194" s="142"/>
      <c r="D194" s="142"/>
      <c r="E194" s="142"/>
      <c r="F194" s="142"/>
      <c r="G194" s="142"/>
      <c r="H194" s="118"/>
      <c r="I194" s="118"/>
      <c r="J194" s="118"/>
      <c r="K194" s="135"/>
      <c r="L194" s="23"/>
    </row>
    <row r="195" spans="1:12" x14ac:dyDescent="0.25">
      <c r="A195" s="144"/>
      <c r="B195" s="33"/>
      <c r="C195" s="144"/>
      <c r="D195" s="159"/>
      <c r="E195" s="159"/>
      <c r="F195" s="159"/>
      <c r="G195" s="159"/>
      <c r="H195" s="118"/>
      <c r="I195" s="118"/>
      <c r="J195" s="118"/>
      <c r="K195" s="135"/>
      <c r="L195" s="23"/>
    </row>
    <row r="196" spans="1:12" x14ac:dyDescent="0.25">
      <c r="A196" s="33"/>
      <c r="B196" s="33"/>
      <c r="C196" s="33"/>
      <c r="D196" s="33"/>
      <c r="E196" s="33"/>
      <c r="F196" s="33"/>
      <c r="G196" s="33"/>
      <c r="H196" s="25"/>
      <c r="I196" s="25"/>
      <c r="J196" s="25"/>
      <c r="K196" s="135"/>
      <c r="L196" s="23"/>
    </row>
    <row r="197" spans="1:12" x14ac:dyDescent="0.25">
      <c r="A197" s="33"/>
      <c r="B197" s="142"/>
      <c r="C197" s="33"/>
      <c r="D197" s="33"/>
      <c r="E197" s="33"/>
      <c r="F197" s="33"/>
      <c r="G197" s="33"/>
      <c r="H197" s="33"/>
      <c r="I197" s="33"/>
      <c r="J197" s="33"/>
      <c r="K197" s="135"/>
      <c r="L197" s="23"/>
    </row>
    <row r="198" spans="1:12" x14ac:dyDescent="0.25">
      <c r="A198" s="23"/>
      <c r="B198" s="33"/>
      <c r="C198" s="142"/>
      <c r="D198" s="142"/>
      <c r="E198" s="142"/>
      <c r="F198" s="142"/>
      <c r="G198" s="142"/>
      <c r="H198" s="22"/>
      <c r="I198" s="22"/>
      <c r="J198" s="22"/>
      <c r="K198" s="118"/>
      <c r="L198" s="23"/>
    </row>
    <row r="199" spans="1:12" x14ac:dyDescent="0.25">
      <c r="A199" s="22"/>
      <c r="B199" s="33"/>
      <c r="C199" s="33"/>
      <c r="D199" s="33"/>
      <c r="E199" s="33"/>
      <c r="F199" s="33"/>
      <c r="G199" s="33"/>
      <c r="H199" s="118"/>
      <c r="I199" s="118"/>
      <c r="J199" s="118"/>
      <c r="K199" s="135"/>
      <c r="L199" s="23"/>
    </row>
    <row r="200" spans="1:12" x14ac:dyDescent="0.25">
      <c r="A200" s="22"/>
      <c r="B200" s="33"/>
      <c r="C200" s="33"/>
      <c r="D200" s="33"/>
      <c r="E200" s="33"/>
      <c r="F200" s="33"/>
      <c r="G200" s="33"/>
      <c r="H200" s="118"/>
      <c r="I200" s="118"/>
      <c r="J200" s="118"/>
      <c r="K200" s="135"/>
      <c r="L200" s="23"/>
    </row>
    <row r="201" spans="1:12" x14ac:dyDescent="0.25">
      <c r="A201" s="22"/>
      <c r="B201" s="33"/>
      <c r="C201" s="33"/>
      <c r="D201" s="33"/>
      <c r="E201" s="33"/>
      <c r="F201" s="33"/>
      <c r="G201" s="33"/>
      <c r="H201" s="118"/>
      <c r="I201" s="118"/>
      <c r="J201" s="118"/>
      <c r="K201" s="135"/>
      <c r="L201" s="23"/>
    </row>
    <row r="202" spans="1:12" x14ac:dyDescent="0.25">
      <c r="A202" s="22"/>
      <c r="B202" s="24"/>
      <c r="C202" s="42"/>
      <c r="D202" s="42"/>
      <c r="E202" s="42"/>
      <c r="F202" s="42"/>
      <c r="G202" s="42"/>
      <c r="H202" s="118"/>
      <c r="I202" s="118"/>
      <c r="J202" s="118"/>
      <c r="K202" s="135"/>
      <c r="L202" s="23"/>
    </row>
    <row r="203" spans="1:12" x14ac:dyDescent="0.25">
      <c r="A203" s="22"/>
      <c r="B203" s="145"/>
      <c r="C203" s="24"/>
      <c r="D203" s="24"/>
      <c r="E203" s="24"/>
      <c r="F203" s="24"/>
      <c r="G203" s="24"/>
      <c r="H203" s="118"/>
      <c r="I203" s="118"/>
      <c r="J203" s="118"/>
      <c r="K203" s="135"/>
      <c r="L203" s="23"/>
    </row>
    <row r="204" spans="1:12" x14ac:dyDescent="0.25">
      <c r="A204" s="22"/>
      <c r="B204" s="33"/>
      <c r="C204" s="155"/>
      <c r="D204" s="155"/>
      <c r="E204" s="155"/>
      <c r="F204" s="155"/>
      <c r="G204" s="155"/>
      <c r="H204" s="118"/>
      <c r="I204" s="118"/>
      <c r="J204" s="118"/>
      <c r="K204" s="135"/>
      <c r="L204" s="23"/>
    </row>
    <row r="205" spans="1:12" ht="24.75" customHeight="1" x14ac:dyDescent="0.25">
      <c r="A205" s="22"/>
      <c r="B205" s="33"/>
      <c r="C205" s="33"/>
      <c r="D205" s="33"/>
      <c r="E205" s="33"/>
      <c r="F205" s="33"/>
      <c r="G205" s="33"/>
      <c r="H205" s="118"/>
      <c r="I205" s="118"/>
      <c r="J205" s="118"/>
      <c r="K205" s="135"/>
      <c r="L205" s="23"/>
    </row>
    <row r="206" spans="1:12" x14ac:dyDescent="0.25">
      <c r="A206" s="22"/>
      <c r="B206" s="24"/>
      <c r="C206" s="42"/>
      <c r="D206" s="42"/>
      <c r="E206" s="42"/>
      <c r="F206" s="42"/>
      <c r="G206" s="42"/>
      <c r="H206" s="118"/>
      <c r="I206" s="118"/>
      <c r="J206" s="118"/>
      <c r="K206" s="135"/>
      <c r="L206" s="23"/>
    </row>
    <row r="207" spans="1:12" x14ac:dyDescent="0.25">
      <c r="A207" s="22"/>
      <c r="B207" s="33"/>
      <c r="C207" s="24"/>
      <c r="D207" s="24"/>
      <c r="E207" s="24"/>
      <c r="F207" s="24"/>
      <c r="G207" s="24"/>
      <c r="H207" s="161"/>
      <c r="I207" s="161"/>
      <c r="J207" s="161"/>
      <c r="K207" s="135"/>
      <c r="L207" s="23"/>
    </row>
    <row r="208" spans="1:12" x14ac:dyDescent="0.25">
      <c r="A208" s="22"/>
      <c r="B208" s="33"/>
      <c r="C208" s="33"/>
      <c r="D208" s="33"/>
      <c r="E208" s="33"/>
      <c r="F208" s="33"/>
      <c r="G208" s="33"/>
      <c r="H208" s="161"/>
      <c r="I208" s="161"/>
      <c r="J208" s="161"/>
      <c r="K208" s="135"/>
      <c r="L208" s="23"/>
    </row>
    <row r="209" spans="1:12" ht="27" customHeight="1" x14ac:dyDescent="0.25">
      <c r="A209" s="33"/>
      <c r="B209" s="33"/>
      <c r="C209" s="33"/>
      <c r="D209" s="33"/>
      <c r="E209" s="33"/>
      <c r="F209" s="33"/>
      <c r="G209" s="33"/>
      <c r="H209" s="25"/>
      <c r="I209" s="25"/>
      <c r="J209" s="25"/>
      <c r="K209" s="135"/>
      <c r="L209" s="23"/>
    </row>
    <row r="210" spans="1:12" x14ac:dyDescent="0.25">
      <c r="A210" s="22"/>
      <c r="B210" s="145"/>
      <c r="C210" s="33"/>
      <c r="D210" s="33"/>
      <c r="E210" s="33"/>
      <c r="F210" s="33"/>
      <c r="G210" s="33"/>
      <c r="H210" s="162"/>
      <c r="I210" s="162"/>
      <c r="J210" s="162"/>
      <c r="K210" s="135"/>
      <c r="L210" s="23"/>
    </row>
    <row r="211" spans="1:12" x14ac:dyDescent="0.25">
      <c r="A211" s="163"/>
      <c r="B211" s="33"/>
      <c r="C211" s="163"/>
      <c r="D211" s="159"/>
      <c r="E211" s="159"/>
      <c r="F211" s="159"/>
      <c r="G211" s="159"/>
      <c r="H211" s="44"/>
      <c r="I211" s="44"/>
      <c r="J211" s="44"/>
      <c r="K211" s="135"/>
      <c r="L211" s="23"/>
    </row>
    <row r="212" spans="1:12" x14ac:dyDescent="0.25">
      <c r="A212" s="33"/>
      <c r="B212" s="33"/>
      <c r="C212" s="33"/>
      <c r="D212" s="33"/>
      <c r="E212" s="33"/>
      <c r="F212" s="33"/>
      <c r="G212" s="33"/>
      <c r="H212" s="25"/>
      <c r="I212" s="25"/>
      <c r="J212" s="25"/>
      <c r="K212" s="135"/>
      <c r="L212" s="23"/>
    </row>
    <row r="213" spans="1:12" x14ac:dyDescent="0.25">
      <c r="A213" s="33"/>
      <c r="B213" s="22"/>
      <c r="C213" s="33"/>
      <c r="D213" s="33"/>
      <c r="E213" s="33"/>
      <c r="F213" s="33"/>
      <c r="G213" s="33"/>
      <c r="H213" s="33"/>
      <c r="I213" s="33"/>
      <c r="J213" s="33"/>
      <c r="K213" s="164"/>
      <c r="L213" s="23"/>
    </row>
    <row r="214" spans="1:12" x14ac:dyDescent="0.25">
      <c r="A214" s="22"/>
      <c r="B214" s="24"/>
      <c r="C214" s="22"/>
      <c r="D214" s="22"/>
      <c r="E214" s="22"/>
      <c r="F214" s="22"/>
      <c r="G214" s="22"/>
      <c r="H214" s="33"/>
      <c r="I214" s="33"/>
      <c r="J214" s="33"/>
      <c r="K214" s="131"/>
      <c r="L214" s="23"/>
    </row>
    <row r="215" spans="1:12" x14ac:dyDescent="0.25">
      <c r="A215" s="24"/>
      <c r="B215" s="125"/>
      <c r="C215" s="24"/>
      <c r="D215" s="24"/>
      <c r="E215" s="24"/>
      <c r="F215" s="24"/>
      <c r="G215" s="24"/>
      <c r="H215" s="24"/>
      <c r="I215" s="24"/>
      <c r="J215" s="24"/>
      <c r="K215" s="131"/>
      <c r="L215" s="23"/>
    </row>
    <row r="216" spans="1:12" x14ac:dyDescent="0.25">
      <c r="A216" s="125"/>
      <c r="B216" s="33"/>
      <c r="C216" s="125"/>
      <c r="D216" s="125"/>
      <c r="E216" s="125"/>
      <c r="F216" s="125"/>
      <c r="G216" s="125"/>
      <c r="H216" s="125"/>
      <c r="I216" s="125"/>
      <c r="J216" s="125"/>
      <c r="K216" s="131"/>
      <c r="L216" s="23"/>
    </row>
    <row r="217" spans="1:12" ht="35.25" customHeight="1" x14ac:dyDescent="0.2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131"/>
      <c r="L217" s="23"/>
    </row>
    <row r="218" spans="1:12" ht="10.5" customHeight="1" x14ac:dyDescent="0.25">
      <c r="A218" s="22"/>
      <c r="B218" s="33"/>
      <c r="C218" s="33"/>
      <c r="D218" s="33"/>
      <c r="E218" s="33"/>
      <c r="F218" s="126"/>
      <c r="G218" s="126"/>
      <c r="H218" s="26"/>
      <c r="I218" s="26"/>
      <c r="J218" s="26"/>
      <c r="K218" s="131"/>
      <c r="L218" s="23"/>
    </row>
    <row r="219" spans="1:12" x14ac:dyDescent="0.25">
      <c r="A219" s="22"/>
      <c r="B219" s="42"/>
      <c r="C219" s="42"/>
      <c r="D219" s="42"/>
      <c r="E219" s="42"/>
      <c r="F219" s="126"/>
      <c r="G219" s="126"/>
      <c r="H219" s="26"/>
      <c r="I219" s="26"/>
      <c r="J219" s="26"/>
      <c r="K219" s="135"/>
      <c r="L219" s="23"/>
    </row>
    <row r="220" spans="1:12" x14ac:dyDescent="0.25">
      <c r="A220" s="165"/>
      <c r="B220" s="33"/>
      <c r="C220" s="166"/>
      <c r="D220" s="166"/>
      <c r="E220" s="167"/>
      <c r="F220" s="126"/>
      <c r="G220" s="126"/>
      <c r="H220" s="26"/>
      <c r="I220" s="26"/>
      <c r="J220" s="26"/>
      <c r="K220" s="135"/>
      <c r="L220" s="23"/>
    </row>
    <row r="221" spans="1:12" x14ac:dyDescent="0.25">
      <c r="A221" s="165"/>
      <c r="B221" s="24"/>
      <c r="C221" s="33"/>
      <c r="D221" s="33"/>
      <c r="E221" s="33"/>
      <c r="F221" s="126"/>
      <c r="G221" s="126"/>
      <c r="H221" s="26"/>
      <c r="I221" s="26"/>
      <c r="J221" s="26"/>
      <c r="K221" s="135"/>
      <c r="L221" s="23"/>
    </row>
    <row r="222" spans="1:12" x14ac:dyDescent="0.25">
      <c r="A222" s="165"/>
      <c r="B222" s="33"/>
      <c r="C222" s="24"/>
      <c r="D222" s="24"/>
      <c r="E222" s="24"/>
      <c r="F222" s="168"/>
      <c r="G222" s="168"/>
      <c r="H222" s="23"/>
      <c r="I222" s="23"/>
      <c r="J222" s="23"/>
      <c r="K222" s="135"/>
      <c r="L222" s="23"/>
    </row>
    <row r="223" spans="1:12" x14ac:dyDescent="0.25">
      <c r="A223" s="165"/>
      <c r="B223" s="33"/>
      <c r="C223" s="33"/>
      <c r="D223" s="33"/>
      <c r="E223" s="33"/>
      <c r="F223" s="124"/>
      <c r="G223" s="124"/>
      <c r="H223" s="25"/>
      <c r="I223" s="25"/>
      <c r="J223" s="25"/>
      <c r="L223" s="23"/>
    </row>
    <row r="224" spans="1:12" x14ac:dyDescent="0.25">
      <c r="A224" s="165"/>
      <c r="B224" s="33"/>
      <c r="C224" s="33"/>
      <c r="D224" s="33"/>
      <c r="E224" s="33"/>
      <c r="F224" s="126"/>
      <c r="G224" s="126"/>
      <c r="H224" s="25"/>
      <c r="I224" s="25"/>
      <c r="J224" s="25"/>
      <c r="L224" s="23"/>
    </row>
    <row r="225" spans="1:12" x14ac:dyDescent="0.25">
      <c r="A225" s="165"/>
      <c r="B225" s="33"/>
      <c r="C225" s="33"/>
      <c r="D225" s="33"/>
      <c r="E225" s="33"/>
      <c r="F225" s="169"/>
      <c r="G225" s="169"/>
      <c r="H225" s="23"/>
      <c r="I225" s="23"/>
      <c r="J225" s="23"/>
      <c r="L225" s="23"/>
    </row>
    <row r="226" spans="1:12" x14ac:dyDescent="0.25">
      <c r="A226" s="165"/>
      <c r="B226" s="33"/>
      <c r="C226" s="33"/>
      <c r="D226" s="33"/>
      <c r="E226" s="33"/>
      <c r="F226" s="126"/>
      <c r="G226" s="126"/>
      <c r="H226" s="25"/>
      <c r="I226" s="25"/>
      <c r="J226" s="25"/>
      <c r="L226" s="23"/>
    </row>
    <row r="227" spans="1:12" ht="37.5" customHeight="1" x14ac:dyDescent="0.25">
      <c r="A227" s="165"/>
      <c r="B227" s="170"/>
      <c r="C227" s="33"/>
      <c r="D227" s="33"/>
      <c r="E227" s="33"/>
      <c r="F227" s="169"/>
      <c r="G227" s="169"/>
      <c r="H227" s="23"/>
      <c r="I227" s="23"/>
      <c r="J227" s="23"/>
      <c r="L227" s="23"/>
    </row>
    <row r="228" spans="1:12" x14ac:dyDescent="0.25">
      <c r="A228" s="22"/>
      <c r="B228" s="144"/>
      <c r="C228" s="33"/>
      <c r="D228" s="33"/>
      <c r="E228" s="33"/>
      <c r="F228" s="126"/>
      <c r="G228" s="126"/>
      <c r="H228" s="25"/>
      <c r="I228" s="25"/>
      <c r="J228" s="25"/>
      <c r="L228" s="23"/>
    </row>
    <row r="229" spans="1:12" x14ac:dyDescent="0.25">
      <c r="A229" s="144"/>
      <c r="B229" s="33"/>
      <c r="C229" s="144"/>
      <c r="D229" s="44"/>
      <c r="E229" s="44"/>
      <c r="F229" s="44"/>
      <c r="G229" s="44"/>
      <c r="H229" s="44"/>
      <c r="I229" s="44"/>
      <c r="J229" s="44"/>
      <c r="L229" s="23"/>
    </row>
    <row r="230" spans="1:12" x14ac:dyDescent="0.2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L230" s="23"/>
    </row>
    <row r="231" spans="1:12" ht="41.25" customHeight="1" x14ac:dyDescent="0.25">
      <c r="A231" s="22"/>
      <c r="B231" s="33"/>
      <c r="C231" s="33"/>
      <c r="D231" s="33"/>
      <c r="E231" s="33"/>
      <c r="F231" s="126"/>
      <c r="G231" s="126"/>
      <c r="H231" s="26"/>
      <c r="I231" s="26"/>
      <c r="J231" s="26"/>
      <c r="L231" s="23"/>
    </row>
    <row r="232" spans="1:12" x14ac:dyDescent="0.25">
      <c r="A232" s="22"/>
      <c r="B232" s="42"/>
      <c r="C232" s="42"/>
      <c r="D232" s="42"/>
      <c r="E232" s="42"/>
      <c r="F232" s="126"/>
      <c r="G232" s="126"/>
      <c r="H232" s="26"/>
      <c r="I232" s="26"/>
      <c r="J232" s="26"/>
      <c r="L232" s="23"/>
    </row>
    <row r="233" spans="1:12" x14ac:dyDescent="0.25">
      <c r="A233" s="165"/>
      <c r="B233" s="33"/>
      <c r="C233" s="166"/>
      <c r="D233" s="166"/>
      <c r="E233" s="167"/>
      <c r="F233" s="126"/>
      <c r="G233" s="126"/>
      <c r="H233" s="26"/>
      <c r="I233" s="26"/>
      <c r="J233" s="26"/>
      <c r="L233" s="23"/>
    </row>
    <row r="234" spans="1:12" x14ac:dyDescent="0.25">
      <c r="A234" s="165"/>
      <c r="B234" s="24"/>
      <c r="C234" s="33"/>
      <c r="D234" s="33"/>
      <c r="E234" s="33"/>
      <c r="F234" s="126"/>
      <c r="G234" s="126"/>
      <c r="H234" s="26"/>
      <c r="I234" s="26"/>
      <c r="J234" s="26"/>
      <c r="L234" s="23"/>
    </row>
    <row r="235" spans="1:12" x14ac:dyDescent="0.25">
      <c r="A235" s="165"/>
      <c r="B235" s="33"/>
      <c r="C235" s="24"/>
      <c r="D235" s="24"/>
      <c r="E235" s="24"/>
      <c r="F235" s="168"/>
      <c r="G235" s="168"/>
      <c r="H235" s="23"/>
      <c r="I235" s="23"/>
      <c r="J235" s="23"/>
      <c r="L235" s="23"/>
    </row>
    <row r="236" spans="1:12" x14ac:dyDescent="0.25">
      <c r="A236" s="165"/>
      <c r="B236" s="33"/>
      <c r="C236" s="33"/>
      <c r="D236" s="33"/>
      <c r="E236" s="33"/>
      <c r="F236" s="124"/>
      <c r="G236" s="124"/>
      <c r="H236" s="25"/>
      <c r="I236" s="25"/>
      <c r="J236" s="25"/>
      <c r="L236" s="23"/>
    </row>
    <row r="237" spans="1:12" x14ac:dyDescent="0.25">
      <c r="A237" s="165"/>
      <c r="B237" s="33"/>
      <c r="C237" s="33"/>
      <c r="D237" s="33"/>
      <c r="E237" s="33"/>
      <c r="F237" s="126"/>
      <c r="G237" s="126"/>
      <c r="H237" s="25"/>
      <c r="I237" s="25"/>
      <c r="J237" s="25"/>
      <c r="L237" s="23"/>
    </row>
    <row r="238" spans="1:12" x14ac:dyDescent="0.25">
      <c r="A238" s="165"/>
      <c r="B238" s="33"/>
      <c r="C238" s="33"/>
      <c r="D238" s="33"/>
      <c r="E238" s="33"/>
      <c r="F238" s="169"/>
      <c r="G238" s="169"/>
      <c r="H238" s="23"/>
      <c r="I238" s="23"/>
      <c r="J238" s="23"/>
      <c r="L238" s="23"/>
    </row>
    <row r="239" spans="1:12" x14ac:dyDescent="0.25">
      <c r="A239" s="165"/>
      <c r="B239" s="33"/>
      <c r="C239" s="33"/>
      <c r="D239" s="33"/>
      <c r="E239" s="33"/>
      <c r="F239" s="126"/>
      <c r="G239" s="126"/>
      <c r="H239" s="25"/>
      <c r="I239" s="25"/>
      <c r="J239" s="25"/>
      <c r="L239" s="23"/>
    </row>
    <row r="240" spans="1:12" x14ac:dyDescent="0.25">
      <c r="A240" s="165"/>
      <c r="B240" s="170"/>
      <c r="C240" s="33"/>
      <c r="D240" s="33"/>
      <c r="E240" s="33"/>
      <c r="F240" s="169"/>
      <c r="G240" s="169"/>
      <c r="H240" s="23"/>
      <c r="I240" s="23"/>
      <c r="J240" s="23"/>
      <c r="L240" s="23"/>
    </row>
    <row r="241" spans="1:12" x14ac:dyDescent="0.25">
      <c r="A241" s="22"/>
      <c r="B241" s="144"/>
      <c r="C241" s="33"/>
      <c r="D241" s="33"/>
      <c r="E241" s="33"/>
      <c r="F241" s="126"/>
      <c r="G241" s="126"/>
      <c r="H241" s="25"/>
      <c r="I241" s="25"/>
      <c r="J241" s="25"/>
      <c r="L241" s="23"/>
    </row>
    <row r="242" spans="1:12" x14ac:dyDescent="0.25">
      <c r="A242" s="144"/>
      <c r="B242" s="171"/>
      <c r="C242" s="144"/>
      <c r="D242" s="44"/>
      <c r="E242" s="44"/>
      <c r="F242" s="44"/>
      <c r="G242" s="44"/>
      <c r="H242" s="44"/>
      <c r="I242" s="44"/>
      <c r="J242" s="44"/>
      <c r="L242" s="23"/>
    </row>
    <row r="243" spans="1:12" x14ac:dyDescent="0.25">
      <c r="A243" s="171"/>
      <c r="B243" s="33"/>
      <c r="C243" s="171"/>
      <c r="D243" s="44"/>
      <c r="E243" s="44"/>
      <c r="F243" s="44"/>
      <c r="G243" s="44"/>
      <c r="H243" s="44"/>
      <c r="I243" s="44"/>
      <c r="J243" s="44"/>
      <c r="L243" s="23"/>
    </row>
    <row r="244" spans="1:12" x14ac:dyDescent="0.2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L244" s="23"/>
    </row>
    <row r="245" spans="1:12" x14ac:dyDescent="0.25">
      <c r="A245" s="22"/>
      <c r="B245" s="33"/>
      <c r="C245" s="33"/>
      <c r="D245" s="33"/>
      <c r="E245" s="33"/>
      <c r="F245" s="126"/>
      <c r="G245" s="126"/>
      <c r="H245" s="26"/>
      <c r="I245" s="26"/>
      <c r="J245" s="26"/>
      <c r="L245" s="23"/>
    </row>
    <row r="246" spans="1:12" x14ac:dyDescent="0.25">
      <c r="A246" s="22"/>
      <c r="B246" s="42"/>
      <c r="C246" s="42"/>
      <c r="D246" s="42"/>
      <c r="E246" s="42"/>
      <c r="F246" s="126"/>
      <c r="G246" s="126"/>
      <c r="H246" s="26"/>
      <c r="I246" s="26"/>
      <c r="J246" s="26"/>
      <c r="L246" s="23"/>
    </row>
    <row r="247" spans="1:12" x14ac:dyDescent="0.25">
      <c r="A247" s="165"/>
      <c r="B247" s="33"/>
      <c r="C247" s="166"/>
      <c r="D247" s="166"/>
      <c r="E247" s="167"/>
      <c r="F247" s="126"/>
      <c r="G247" s="126"/>
      <c r="H247" s="26"/>
      <c r="I247" s="26"/>
      <c r="J247" s="26"/>
      <c r="L247" s="23"/>
    </row>
    <row r="248" spans="1:12" x14ac:dyDescent="0.25">
      <c r="A248" s="165"/>
      <c r="B248" s="24"/>
      <c r="C248" s="33"/>
      <c r="D248" s="33"/>
      <c r="E248" s="33"/>
      <c r="F248" s="126"/>
      <c r="G248" s="126"/>
      <c r="H248" s="26"/>
      <c r="I248" s="26"/>
      <c r="J248" s="26"/>
      <c r="L248" s="23"/>
    </row>
    <row r="249" spans="1:12" x14ac:dyDescent="0.25">
      <c r="A249" s="165"/>
      <c r="B249" s="33"/>
      <c r="C249" s="24"/>
      <c r="D249" s="24"/>
      <c r="E249" s="24"/>
      <c r="F249" s="168"/>
      <c r="G249" s="168"/>
      <c r="H249" s="23"/>
      <c r="I249" s="23"/>
      <c r="J249" s="23"/>
      <c r="L249" s="23"/>
    </row>
    <row r="250" spans="1:12" x14ac:dyDescent="0.25">
      <c r="A250" s="165"/>
      <c r="B250" s="33"/>
      <c r="C250" s="33"/>
      <c r="D250" s="33"/>
      <c r="E250" s="33"/>
      <c r="F250" s="124"/>
      <c r="G250" s="124"/>
      <c r="H250" s="25"/>
      <c r="I250" s="25"/>
      <c r="J250" s="25"/>
      <c r="L250" s="23"/>
    </row>
    <row r="251" spans="1:12" x14ac:dyDescent="0.25">
      <c r="A251" s="165"/>
      <c r="B251" s="33"/>
      <c r="C251" s="33"/>
      <c r="D251" s="33"/>
      <c r="E251" s="33"/>
      <c r="F251" s="126"/>
      <c r="G251" s="126"/>
      <c r="H251" s="25"/>
      <c r="I251" s="25"/>
      <c r="J251" s="25"/>
      <c r="L251" s="23"/>
    </row>
    <row r="252" spans="1:12" x14ac:dyDescent="0.25">
      <c r="A252" s="165"/>
      <c r="B252" s="33"/>
      <c r="C252" s="33"/>
      <c r="D252" s="33"/>
      <c r="E252" s="33"/>
      <c r="F252" s="169"/>
      <c r="G252" s="169"/>
      <c r="H252" s="23"/>
      <c r="I252" s="23"/>
      <c r="J252" s="23"/>
      <c r="L252" s="23"/>
    </row>
    <row r="253" spans="1:12" x14ac:dyDescent="0.25">
      <c r="A253" s="165"/>
      <c r="B253" s="33"/>
      <c r="C253" s="33"/>
      <c r="D253" s="33"/>
      <c r="E253" s="33"/>
      <c r="F253" s="126"/>
      <c r="G253" s="126"/>
      <c r="H253" s="25"/>
      <c r="I253" s="25"/>
      <c r="J253" s="25"/>
      <c r="L253" s="23"/>
    </row>
    <row r="254" spans="1:12" x14ac:dyDescent="0.25">
      <c r="A254" s="165"/>
      <c r="B254" s="170"/>
      <c r="C254" s="33"/>
      <c r="D254" s="33"/>
      <c r="E254" s="33"/>
      <c r="F254" s="169"/>
      <c r="G254" s="169"/>
      <c r="H254" s="23"/>
      <c r="I254" s="23"/>
      <c r="J254" s="23"/>
      <c r="L254" s="23"/>
    </row>
    <row r="255" spans="1:12" x14ac:dyDescent="0.25">
      <c r="A255" s="22"/>
      <c r="B255" s="171"/>
      <c r="C255" s="33"/>
      <c r="D255" s="33"/>
      <c r="E255" s="33"/>
      <c r="F255" s="126"/>
      <c r="G255" s="126"/>
      <c r="H255" s="25"/>
      <c r="I255" s="25"/>
      <c r="J255" s="25"/>
      <c r="L255" s="23"/>
    </row>
    <row r="256" spans="1:12" x14ac:dyDescent="0.25">
      <c r="A256" s="171"/>
      <c r="B256" s="247"/>
      <c r="C256" s="171"/>
      <c r="D256" s="44"/>
      <c r="E256" s="44"/>
      <c r="F256" s="44"/>
      <c r="G256" s="44"/>
      <c r="H256" s="44"/>
      <c r="I256" s="44"/>
      <c r="J256" s="44"/>
      <c r="L256" s="23"/>
    </row>
    <row r="257" spans="1:12" x14ac:dyDescent="0.25">
      <c r="A257" s="247"/>
      <c r="B257" s="247"/>
      <c r="C257" s="247"/>
      <c r="L257" s="23"/>
    </row>
    <row r="258" spans="1:12" x14ac:dyDescent="0.25">
      <c r="A258" s="247"/>
      <c r="B258" s="248"/>
      <c r="C258" s="247"/>
      <c r="L258" s="23"/>
    </row>
    <row r="259" spans="1:12" x14ac:dyDescent="0.25">
      <c r="A259" s="248"/>
      <c r="B259" s="249"/>
      <c r="C259" s="248"/>
    </row>
    <row r="260" spans="1:12" x14ac:dyDescent="0.25">
      <c r="A260" s="249"/>
      <c r="B260" s="249"/>
      <c r="C260" s="249"/>
    </row>
    <row r="261" spans="1:12" x14ac:dyDescent="0.25">
      <c r="A261" s="249"/>
      <c r="B261" s="250"/>
      <c r="C261" s="249"/>
    </row>
    <row r="262" spans="1:12" ht="44.25" customHeight="1" x14ac:dyDescent="0.25">
      <c r="A262" s="250"/>
      <c r="B262" s="251"/>
      <c r="C262" s="250"/>
    </row>
    <row r="263" spans="1:12" ht="26.25" customHeight="1" x14ac:dyDescent="0.25">
      <c r="A263" s="251"/>
      <c r="B263" s="252"/>
      <c r="C263" s="251"/>
    </row>
    <row r="264" spans="1:12" x14ac:dyDescent="0.25">
      <c r="A264" s="252"/>
      <c r="B264" s="252"/>
      <c r="C264" s="252"/>
      <c r="D264" s="252"/>
      <c r="E264" s="252"/>
    </row>
    <row r="265" spans="1:12" x14ac:dyDescent="0.25">
      <c r="A265" s="252"/>
      <c r="B265" s="251"/>
      <c r="C265" s="252"/>
      <c r="D265" s="252"/>
      <c r="E265" s="252"/>
    </row>
    <row r="266" spans="1:12" ht="12.75" customHeight="1" x14ac:dyDescent="0.25">
      <c r="A266" s="251"/>
      <c r="B266" s="249"/>
      <c r="C266" s="251"/>
    </row>
    <row r="267" spans="1:12" ht="12.75" customHeight="1" x14ac:dyDescent="0.25">
      <c r="A267" s="253"/>
      <c r="B267" s="249"/>
      <c r="C267" s="249"/>
    </row>
    <row r="268" spans="1:12" x14ac:dyDescent="0.25">
      <c r="A268" s="249"/>
      <c r="B268" s="249"/>
      <c r="C268" s="249"/>
    </row>
    <row r="269" spans="1:12" x14ac:dyDescent="0.25">
      <c r="A269" s="249"/>
      <c r="B269" s="248"/>
      <c r="C269" s="249"/>
    </row>
    <row r="270" spans="1:12" x14ac:dyDescent="0.25">
      <c r="A270" s="248"/>
      <c r="B270" s="249"/>
      <c r="C270" s="248"/>
    </row>
    <row r="271" spans="1:12" x14ac:dyDescent="0.25">
      <c r="A271" s="249"/>
      <c r="B271" s="249"/>
      <c r="C271" s="249"/>
    </row>
    <row r="272" spans="1:12" ht="53.25" customHeight="1" x14ac:dyDescent="0.25">
      <c r="A272" s="249"/>
      <c r="B272" s="249"/>
      <c r="C272" s="249"/>
    </row>
    <row r="273" spans="1:5" ht="37.5" customHeight="1" x14ac:dyDescent="0.25">
      <c r="A273" s="249"/>
      <c r="B273" s="252"/>
      <c r="C273" s="249"/>
    </row>
    <row r="274" spans="1:5" ht="38.25" customHeight="1" x14ac:dyDescent="0.25">
      <c r="A274" s="252"/>
      <c r="B274" s="252"/>
      <c r="C274" s="252"/>
      <c r="D274" s="252"/>
      <c r="E274" s="252"/>
    </row>
    <row r="275" spans="1:5" ht="32.25" customHeight="1" x14ac:dyDescent="0.25">
      <c r="A275" s="252"/>
      <c r="B275" s="252"/>
      <c r="C275" s="252"/>
      <c r="D275" s="252"/>
      <c r="E275" s="252"/>
    </row>
    <row r="276" spans="1:5" ht="37.5" customHeight="1" x14ac:dyDescent="0.25">
      <c r="A276" s="252"/>
      <c r="B276" s="252"/>
      <c r="C276" s="252"/>
      <c r="D276" s="252"/>
      <c r="E276" s="252"/>
    </row>
    <row r="277" spans="1:5" ht="46.5" customHeight="1" x14ac:dyDescent="0.25">
      <c r="A277" s="252"/>
      <c r="B277" s="252"/>
      <c r="C277" s="252"/>
      <c r="D277" s="252"/>
      <c r="E277" s="252"/>
    </row>
    <row r="278" spans="1:5" ht="42.75" customHeight="1" x14ac:dyDescent="0.25">
      <c r="A278" s="252"/>
      <c r="B278" s="252"/>
      <c r="C278" s="252"/>
      <c r="D278" s="252"/>
      <c r="E278" s="252"/>
    </row>
    <row r="279" spans="1:5" ht="12.75" customHeight="1" x14ac:dyDescent="0.25">
      <c r="A279" s="252"/>
      <c r="B279" s="252"/>
      <c r="C279" s="252"/>
      <c r="D279" s="252"/>
      <c r="E279" s="252"/>
    </row>
    <row r="280" spans="1:5" ht="12.75" customHeight="1" x14ac:dyDescent="0.25">
      <c r="A280" s="252"/>
      <c r="B280" s="254"/>
      <c r="C280" s="252"/>
      <c r="D280" s="252"/>
      <c r="E280" s="252"/>
    </row>
    <row r="281" spans="1:5" ht="12.75" customHeight="1" x14ac:dyDescent="0.25">
      <c r="A281" s="254"/>
      <c r="B281" s="255"/>
      <c r="C281" s="254"/>
    </row>
    <row r="282" spans="1:5" ht="12.75" customHeight="1" x14ac:dyDescent="0.25">
      <c r="A282" s="255"/>
      <c r="B282" s="251"/>
      <c r="C282" s="255"/>
    </row>
    <row r="283" spans="1:5" x14ac:dyDescent="0.25">
      <c r="A283" s="251"/>
      <c r="B283" s="249"/>
      <c r="C283" s="251"/>
    </row>
    <row r="284" spans="1:5" x14ac:dyDescent="0.25">
      <c r="A284" s="249"/>
      <c r="B284" s="249"/>
      <c r="C284" s="249"/>
    </row>
    <row r="285" spans="1:5" x14ac:dyDescent="0.25">
      <c r="A285" s="249"/>
      <c r="B285" s="248"/>
      <c r="C285" s="249"/>
    </row>
    <row r="286" spans="1:5" x14ac:dyDescent="0.25">
      <c r="A286" s="248"/>
      <c r="B286" s="249"/>
      <c r="C286" s="248"/>
    </row>
    <row r="287" spans="1:5" x14ac:dyDescent="0.25">
      <c r="A287" s="249"/>
      <c r="B287" s="249"/>
      <c r="C287" s="249"/>
    </row>
    <row r="288" spans="1:5" x14ac:dyDescent="0.25">
      <c r="A288" s="249"/>
      <c r="B288" s="249"/>
      <c r="C288" s="249"/>
    </row>
    <row r="289" spans="1:5" x14ac:dyDescent="0.25">
      <c r="A289" s="249"/>
      <c r="B289" s="250"/>
      <c r="C289" s="249"/>
    </row>
    <row r="290" spans="1:5" x14ac:dyDescent="0.25">
      <c r="A290" s="250"/>
      <c r="B290" s="251"/>
      <c r="C290" s="250"/>
    </row>
    <row r="291" spans="1:5" x14ac:dyDescent="0.25">
      <c r="A291" s="251"/>
      <c r="B291" s="256"/>
      <c r="C291" s="251"/>
    </row>
    <row r="292" spans="1:5" x14ac:dyDescent="0.25">
      <c r="A292" s="256"/>
      <c r="B292" s="251"/>
      <c r="C292" s="256"/>
    </row>
    <row r="293" spans="1:5" x14ac:dyDescent="0.25">
      <c r="A293" s="251"/>
      <c r="B293" s="247"/>
      <c r="C293" s="251"/>
    </row>
    <row r="294" spans="1:5" x14ac:dyDescent="0.25">
      <c r="A294" s="247"/>
      <c r="B294" s="247"/>
      <c r="C294" s="247"/>
    </row>
    <row r="295" spans="1:5" x14ac:dyDescent="0.25">
      <c r="A295" s="247"/>
      <c r="B295" s="247"/>
      <c r="C295" s="247"/>
    </row>
    <row r="296" spans="1:5" x14ac:dyDescent="0.25">
      <c r="A296" s="247"/>
      <c r="B296" s="248"/>
      <c r="C296" s="247"/>
    </row>
    <row r="297" spans="1:5" x14ac:dyDescent="0.25">
      <c r="A297" s="248"/>
      <c r="B297" s="249"/>
      <c r="C297" s="248"/>
    </row>
    <row r="298" spans="1:5" x14ac:dyDescent="0.25">
      <c r="A298" s="249"/>
      <c r="B298" s="249"/>
      <c r="C298" s="249"/>
    </row>
    <row r="299" spans="1:5" ht="34.5" customHeight="1" x14ac:dyDescent="0.25">
      <c r="A299" s="249"/>
      <c r="B299" s="253"/>
      <c r="C299" s="249"/>
    </row>
    <row r="300" spans="1:5" ht="35.25" customHeight="1" x14ac:dyDescent="0.25">
      <c r="A300" s="253"/>
      <c r="B300" s="257"/>
      <c r="C300" s="253"/>
    </row>
    <row r="301" spans="1:5" x14ac:dyDescent="0.25">
      <c r="A301" s="257"/>
      <c r="B301" s="257"/>
      <c r="C301" s="257"/>
      <c r="D301" s="257"/>
      <c r="E301" s="257"/>
    </row>
    <row r="302" spans="1:5" x14ac:dyDescent="0.25">
      <c r="A302" s="257"/>
      <c r="B302" s="249"/>
      <c r="C302" s="257"/>
      <c r="D302" s="257"/>
      <c r="E302" s="257"/>
    </row>
    <row r="303" spans="1:5" ht="12.75" customHeight="1" x14ac:dyDescent="0.25">
      <c r="A303" s="249"/>
      <c r="B303" s="249"/>
      <c r="C303" s="249"/>
    </row>
    <row r="304" spans="1:5" ht="12.75" customHeight="1" x14ac:dyDescent="0.25">
      <c r="A304" s="249"/>
      <c r="B304" s="249"/>
      <c r="C304" s="249"/>
    </row>
    <row r="305" spans="1:3" x14ac:dyDescent="0.25">
      <c r="A305" s="249"/>
      <c r="B305" s="248"/>
      <c r="C305" s="249"/>
    </row>
    <row r="306" spans="1:3" x14ac:dyDescent="0.25">
      <c r="A306" s="248"/>
      <c r="B306" s="247"/>
      <c r="C306" s="248"/>
    </row>
    <row r="307" spans="1:3" x14ac:dyDescent="0.25">
      <c r="A307" s="247"/>
      <c r="B307" s="249"/>
      <c r="C307" s="247"/>
    </row>
    <row r="308" spans="1:3" x14ac:dyDescent="0.25">
      <c r="A308" s="249"/>
      <c r="B308" s="250"/>
      <c r="C308" s="249"/>
    </row>
    <row r="309" spans="1:3" x14ac:dyDescent="0.25">
      <c r="A309" s="250"/>
      <c r="B309" s="251"/>
      <c r="C309" s="250"/>
    </row>
    <row r="310" spans="1:3" x14ac:dyDescent="0.25">
      <c r="A310" s="251"/>
      <c r="B310" s="247"/>
      <c r="C310" s="251"/>
    </row>
    <row r="311" spans="1:3" x14ac:dyDescent="0.25">
      <c r="A311" s="247"/>
      <c r="B311" s="251"/>
      <c r="C311" s="247"/>
    </row>
    <row r="312" spans="1:3" x14ac:dyDescent="0.25">
      <c r="A312" s="251"/>
      <c r="B312" s="247"/>
      <c r="C312" s="251"/>
    </row>
    <row r="313" spans="1:3" x14ac:dyDescent="0.25">
      <c r="A313" s="247"/>
      <c r="B313" s="247"/>
      <c r="C313" s="247"/>
    </row>
    <row r="314" spans="1:3" x14ac:dyDescent="0.25">
      <c r="A314" s="247"/>
      <c r="B314" s="247"/>
      <c r="C314" s="247"/>
    </row>
    <row r="315" spans="1:3" x14ac:dyDescent="0.25">
      <c r="A315" s="247"/>
      <c r="B315" s="247"/>
      <c r="C315" s="247"/>
    </row>
    <row r="316" spans="1:3" x14ac:dyDescent="0.25">
      <c r="A316" s="247"/>
      <c r="B316" s="248"/>
      <c r="C316" s="247"/>
    </row>
    <row r="317" spans="1:3" x14ac:dyDescent="0.25">
      <c r="A317" s="248"/>
      <c r="B317" s="249"/>
      <c r="C317" s="248"/>
    </row>
    <row r="318" spans="1:3" x14ac:dyDescent="0.25">
      <c r="A318" s="249"/>
      <c r="B318" s="249"/>
      <c r="C318" s="249"/>
    </row>
    <row r="319" spans="1:3" x14ac:dyDescent="0.25">
      <c r="A319" s="249"/>
      <c r="B319" s="250"/>
      <c r="C319" s="249"/>
    </row>
    <row r="320" spans="1:3" x14ac:dyDescent="0.25">
      <c r="A320" s="250"/>
      <c r="B320" s="251"/>
      <c r="C320" s="250"/>
    </row>
    <row r="321" spans="1:5" ht="36" customHeight="1" x14ac:dyDescent="0.25">
      <c r="A321" s="251"/>
      <c r="B321" s="257"/>
      <c r="C321" s="251"/>
    </row>
    <row r="322" spans="1:5" x14ac:dyDescent="0.25">
      <c r="A322" s="257"/>
      <c r="B322" s="257"/>
      <c r="C322" s="257"/>
    </row>
    <row r="323" spans="1:5" x14ac:dyDescent="0.25">
      <c r="A323" s="257"/>
      <c r="B323" s="251"/>
      <c r="C323" s="257"/>
      <c r="D323" s="257"/>
      <c r="E323" s="257"/>
    </row>
    <row r="324" spans="1:5" x14ac:dyDescent="0.25">
      <c r="A324" s="251"/>
      <c r="B324" s="257"/>
      <c r="C324" s="251"/>
    </row>
    <row r="325" spans="1:5" ht="12.75" customHeight="1" x14ac:dyDescent="0.25">
      <c r="A325" s="257"/>
      <c r="B325" s="249"/>
      <c r="C325" s="257"/>
    </row>
    <row r="326" spans="1:5" x14ac:dyDescent="0.25">
      <c r="A326" s="249"/>
      <c r="B326" s="258"/>
      <c r="C326" s="249"/>
    </row>
    <row r="327" spans="1:5" x14ac:dyDescent="0.25">
      <c r="A327" s="258"/>
      <c r="B327" s="257"/>
      <c r="C327" s="258"/>
    </row>
    <row r="328" spans="1:5" x14ac:dyDescent="0.25">
      <c r="A328" s="257"/>
      <c r="B328" s="249"/>
      <c r="C328" s="257"/>
    </row>
    <row r="329" spans="1:5" x14ac:dyDescent="0.25">
      <c r="A329" s="249"/>
      <c r="B329" s="249"/>
      <c r="C329" s="249"/>
    </row>
    <row r="330" spans="1:5" x14ac:dyDescent="0.25">
      <c r="A330" s="249"/>
      <c r="B330" s="249"/>
      <c r="C330" s="249"/>
    </row>
    <row r="331" spans="1:5" x14ac:dyDescent="0.25">
      <c r="A331" s="249"/>
      <c r="B331" s="258"/>
      <c r="C331" s="249"/>
    </row>
    <row r="332" spans="1:5" x14ac:dyDescent="0.25">
      <c r="A332" s="258"/>
      <c r="B332" s="257"/>
      <c r="C332" s="258"/>
    </row>
    <row r="333" spans="1:5" x14ac:dyDescent="0.25">
      <c r="A333" s="257"/>
      <c r="B333" s="257"/>
      <c r="C333" s="257"/>
    </row>
    <row r="334" spans="1:5" x14ac:dyDescent="0.25">
      <c r="A334" s="257"/>
      <c r="B334" s="249"/>
      <c r="C334" s="257"/>
    </row>
    <row r="335" spans="1:5" x14ac:dyDescent="0.25">
      <c r="A335" s="249"/>
      <c r="B335" s="249"/>
      <c r="C335" s="249"/>
    </row>
    <row r="336" spans="1:5" x14ac:dyDescent="0.25">
      <c r="A336" s="249"/>
      <c r="B336" s="258"/>
      <c r="C336" s="249"/>
    </row>
    <row r="337" spans="1:4" x14ac:dyDescent="0.25">
      <c r="A337" s="258"/>
      <c r="B337" s="257"/>
      <c r="C337" s="258"/>
    </row>
    <row r="338" spans="1:4" x14ac:dyDescent="0.25">
      <c r="A338" s="257"/>
      <c r="B338" s="257"/>
      <c r="C338" s="257"/>
    </row>
    <row r="339" spans="1:4" x14ac:dyDescent="0.25">
      <c r="A339" s="257"/>
      <c r="B339" s="257"/>
      <c r="C339" s="257"/>
    </row>
    <row r="340" spans="1:4" x14ac:dyDescent="0.25">
      <c r="A340" s="257"/>
      <c r="B340" s="257"/>
      <c r="C340" s="257"/>
    </row>
    <row r="341" spans="1:4" ht="42.75" customHeight="1" x14ac:dyDescent="0.25">
      <c r="A341" s="257"/>
      <c r="B341" s="258"/>
      <c r="C341" s="257"/>
    </row>
    <row r="342" spans="1:4" ht="27.75" customHeight="1" x14ac:dyDescent="0.25">
      <c r="A342" s="258"/>
      <c r="B342" s="257"/>
      <c r="C342" s="258"/>
    </row>
    <row r="343" spans="1:4" ht="23.25" customHeight="1" x14ac:dyDescent="0.25">
      <c r="A343" s="257"/>
      <c r="B343" s="257"/>
      <c r="C343" s="257"/>
      <c r="D343" s="257"/>
    </row>
    <row r="344" spans="1:4" x14ac:dyDescent="0.25">
      <c r="A344" s="257"/>
      <c r="B344" s="257"/>
      <c r="C344" s="257"/>
    </row>
    <row r="345" spans="1:4" x14ac:dyDescent="0.25">
      <c r="A345" s="257"/>
      <c r="B345" s="257"/>
      <c r="C345" s="257"/>
    </row>
    <row r="346" spans="1:4" x14ac:dyDescent="0.25">
      <c r="A346" s="257"/>
      <c r="B346" s="259"/>
      <c r="C346" s="257"/>
    </row>
    <row r="347" spans="1:4" x14ac:dyDescent="0.25">
      <c r="A347" s="259"/>
      <c r="B347" s="249"/>
      <c r="C347" s="259"/>
    </row>
    <row r="348" spans="1:4" x14ac:dyDescent="0.25">
      <c r="A348" s="249"/>
      <c r="B348" s="253"/>
      <c r="C348" s="249"/>
    </row>
    <row r="349" spans="1:4" x14ac:dyDescent="0.25">
      <c r="A349" s="253"/>
      <c r="B349" s="249"/>
      <c r="C349" s="253"/>
    </row>
    <row r="350" spans="1:4" x14ac:dyDescent="0.25">
      <c r="A350" s="249"/>
      <c r="B350" s="253"/>
      <c r="C350" s="249"/>
    </row>
    <row r="351" spans="1:4" ht="33" customHeight="1" x14ac:dyDescent="0.25">
      <c r="A351" s="253"/>
      <c r="B351" s="251"/>
      <c r="C351" s="253"/>
    </row>
    <row r="352" spans="1:4" x14ac:dyDescent="0.25">
      <c r="A352" s="251"/>
      <c r="B352" s="257"/>
      <c r="C352" s="251"/>
    </row>
    <row r="353" spans="1:4" x14ac:dyDescent="0.25">
      <c r="A353" s="257"/>
      <c r="B353" s="251"/>
      <c r="C353" s="257"/>
      <c r="D353" s="257"/>
    </row>
    <row r="354" spans="1:4" x14ac:dyDescent="0.25">
      <c r="A354" s="251"/>
      <c r="B354" s="249"/>
      <c r="C354" s="251"/>
    </row>
    <row r="355" spans="1:4" x14ac:dyDescent="0.25">
      <c r="A355" s="249"/>
      <c r="B355" s="249"/>
      <c r="C355" s="249"/>
    </row>
    <row r="356" spans="1:4" x14ac:dyDescent="0.25">
      <c r="A356" s="249"/>
      <c r="B356" s="249"/>
      <c r="C356" s="249"/>
    </row>
    <row r="357" spans="1:4" x14ac:dyDescent="0.25">
      <c r="A357" s="249"/>
      <c r="B357" s="253"/>
      <c r="C357" s="249"/>
    </row>
    <row r="358" spans="1:4" x14ac:dyDescent="0.25">
      <c r="A358" s="253"/>
      <c r="B358" s="260"/>
      <c r="C358" s="253"/>
    </row>
    <row r="359" spans="1:4" x14ac:dyDescent="0.25">
      <c r="A359" s="260"/>
      <c r="B359" s="249"/>
      <c r="C359" s="260"/>
    </row>
    <row r="360" spans="1:4" ht="39.75" customHeight="1" x14ac:dyDescent="0.25">
      <c r="A360" s="249"/>
      <c r="B360" s="249"/>
      <c r="C360" s="249"/>
    </row>
    <row r="361" spans="1:4" ht="49.5" customHeight="1" x14ac:dyDescent="0.25">
      <c r="A361" s="249"/>
      <c r="B361" s="261"/>
      <c r="C361" s="249"/>
    </row>
    <row r="362" spans="1:4" x14ac:dyDescent="0.25">
      <c r="A362" s="261"/>
      <c r="B362" s="257"/>
      <c r="C362" s="261"/>
      <c r="D362" s="261"/>
    </row>
    <row r="363" spans="1:4" ht="30.75" customHeight="1" x14ac:dyDescent="0.25">
      <c r="A363" s="257"/>
      <c r="B363" s="251"/>
      <c r="C363" s="257"/>
      <c r="D363" s="257"/>
    </row>
    <row r="364" spans="1:4" x14ac:dyDescent="0.25">
      <c r="A364" s="251"/>
      <c r="B364" s="257"/>
      <c r="C364" s="251"/>
    </row>
    <row r="365" spans="1:4" x14ac:dyDescent="0.25">
      <c r="A365" s="257"/>
      <c r="B365" s="251"/>
      <c r="C365" s="257"/>
      <c r="D365" s="257"/>
    </row>
    <row r="366" spans="1:4" x14ac:dyDescent="0.25">
      <c r="A366" s="251"/>
      <c r="B366" s="249"/>
      <c r="C366" s="251"/>
    </row>
    <row r="367" spans="1:4" x14ac:dyDescent="0.25">
      <c r="A367" s="249"/>
      <c r="B367" s="249"/>
      <c r="C367" s="249"/>
    </row>
    <row r="368" spans="1:4" x14ac:dyDescent="0.25">
      <c r="A368" s="249"/>
      <c r="B368" s="249"/>
      <c r="C368" s="249"/>
    </row>
    <row r="369" spans="1:4" x14ac:dyDescent="0.25">
      <c r="A369" s="249"/>
      <c r="B369" s="249"/>
      <c r="C369" s="249"/>
    </row>
    <row r="370" spans="1:4" x14ac:dyDescent="0.25">
      <c r="A370" s="249"/>
      <c r="B370" s="249"/>
      <c r="C370" s="249"/>
    </row>
    <row r="371" spans="1:4" x14ac:dyDescent="0.25">
      <c r="A371" s="249"/>
      <c r="B371" s="262"/>
      <c r="C371" s="249"/>
    </row>
    <row r="372" spans="1:4" x14ac:dyDescent="0.25">
      <c r="A372" s="262"/>
      <c r="B372" s="249"/>
      <c r="C372" s="262"/>
    </row>
    <row r="373" spans="1:4" x14ac:dyDescent="0.25">
      <c r="A373" s="249"/>
      <c r="B373" s="249"/>
      <c r="C373" s="249"/>
    </row>
    <row r="374" spans="1:4" x14ac:dyDescent="0.25">
      <c r="A374" s="249"/>
      <c r="B374" s="263"/>
      <c r="C374" s="249"/>
    </row>
    <row r="375" spans="1:4" x14ac:dyDescent="0.25">
      <c r="A375" s="263"/>
      <c r="B375" s="249"/>
      <c r="C375" s="263"/>
    </row>
    <row r="376" spans="1:4" x14ac:dyDescent="0.25">
      <c r="A376" s="249"/>
      <c r="B376" s="251"/>
      <c r="C376" s="249"/>
    </row>
    <row r="377" spans="1:4" x14ac:dyDescent="0.25">
      <c r="A377" s="251"/>
      <c r="B377" s="254"/>
      <c r="C377" s="251"/>
    </row>
    <row r="378" spans="1:4" ht="34.5" customHeight="1" x14ac:dyDescent="0.25">
      <c r="A378" s="254"/>
      <c r="B378" s="251"/>
      <c r="C378" s="254"/>
    </row>
    <row r="379" spans="1:4" x14ac:dyDescent="0.25">
      <c r="A379" s="251"/>
      <c r="B379" s="257"/>
      <c r="C379" s="251"/>
    </row>
    <row r="380" spans="1:4" x14ac:dyDescent="0.25">
      <c r="A380" s="257"/>
      <c r="B380" s="251"/>
      <c r="C380" s="257"/>
      <c r="D380" s="257"/>
    </row>
    <row r="381" spans="1:4" x14ac:dyDescent="0.25">
      <c r="A381" s="251"/>
      <c r="B381" s="264"/>
      <c r="C381" s="251"/>
    </row>
    <row r="382" spans="1:4" x14ac:dyDescent="0.25">
      <c r="A382" s="264"/>
      <c r="B382" s="264"/>
      <c r="C382" s="264"/>
    </row>
    <row r="383" spans="1:4" x14ac:dyDescent="0.25">
      <c r="A383" s="264"/>
      <c r="B383" s="265"/>
      <c r="C383" s="264"/>
    </row>
    <row r="384" spans="1:4" x14ac:dyDescent="0.25">
      <c r="A384" s="265"/>
      <c r="B384" s="249"/>
      <c r="C384" s="265"/>
    </row>
    <row r="385" spans="1:4" x14ac:dyDescent="0.25">
      <c r="A385" s="249"/>
      <c r="B385" s="255"/>
      <c r="C385" s="249"/>
    </row>
    <row r="386" spans="1:4" x14ac:dyDescent="0.25">
      <c r="A386" s="255"/>
      <c r="B386" s="251"/>
      <c r="C386" s="255"/>
    </row>
    <row r="387" spans="1:4" ht="35.25" customHeight="1" x14ac:dyDescent="0.25">
      <c r="A387" s="251"/>
      <c r="B387" s="266"/>
      <c r="C387" s="251"/>
    </row>
    <row r="388" spans="1:4" x14ac:dyDescent="0.25">
      <c r="A388" s="266"/>
      <c r="B388" s="267"/>
      <c r="C388" s="266"/>
    </row>
    <row r="389" spans="1:4" x14ac:dyDescent="0.25">
      <c r="A389" s="267"/>
      <c r="B389" s="267"/>
      <c r="C389" s="267"/>
      <c r="D389" s="267"/>
    </row>
    <row r="390" spans="1:4" x14ac:dyDescent="0.25">
      <c r="A390" s="267"/>
      <c r="B390" s="266"/>
      <c r="C390" s="267"/>
    </row>
    <row r="391" spans="1:4" x14ac:dyDescent="0.25">
      <c r="A391" s="266"/>
      <c r="B391" s="247"/>
      <c r="C391" s="266"/>
    </row>
    <row r="392" spans="1:4" x14ac:dyDescent="0.25">
      <c r="A392" s="247"/>
      <c r="B392" s="247"/>
      <c r="C392" s="247"/>
    </row>
    <row r="393" spans="1:4" x14ac:dyDescent="0.25">
      <c r="A393" s="247"/>
      <c r="B393" s="247"/>
      <c r="C393" s="247"/>
    </row>
    <row r="394" spans="1:4" x14ac:dyDescent="0.25">
      <c r="A394" s="247"/>
      <c r="B394" s="256"/>
      <c r="C394" s="247"/>
    </row>
    <row r="395" spans="1:4" x14ac:dyDescent="0.25">
      <c r="A395" s="256"/>
      <c r="B395" s="247"/>
      <c r="C395" s="256"/>
    </row>
    <row r="396" spans="1:4" x14ac:dyDescent="0.25">
      <c r="A396" s="247"/>
      <c r="B396" s="247"/>
      <c r="C396" s="247"/>
    </row>
    <row r="397" spans="1:4" x14ac:dyDescent="0.25">
      <c r="A397" s="268"/>
      <c r="B397" s="268"/>
      <c r="C397" s="247"/>
    </row>
    <row r="398" spans="1:4" x14ac:dyDescent="0.25">
      <c r="A398" s="268"/>
      <c r="B398" s="269"/>
      <c r="C398" s="268"/>
    </row>
    <row r="399" spans="1:4" x14ac:dyDescent="0.25">
      <c r="A399" s="269"/>
      <c r="B399" s="269"/>
      <c r="C399" s="269"/>
    </row>
    <row r="400" spans="1:4" x14ac:dyDescent="0.25">
      <c r="A400" s="270"/>
      <c r="B400" s="269"/>
      <c r="C400" s="269"/>
    </row>
    <row r="401" spans="1:3" x14ac:dyDescent="0.25">
      <c r="A401" s="269"/>
      <c r="B401" s="269"/>
      <c r="C401" s="269"/>
    </row>
    <row r="402" spans="1:3" x14ac:dyDescent="0.25">
      <c r="A402" s="269"/>
      <c r="B402" s="251"/>
      <c r="C402" s="269"/>
    </row>
    <row r="403" spans="1:3" x14ac:dyDescent="0.25">
      <c r="A403" s="251"/>
      <c r="B403" s="266"/>
      <c r="C403" s="251"/>
    </row>
    <row r="404" spans="1:3" x14ac:dyDescent="0.25">
      <c r="A404" s="266"/>
      <c r="B404" s="247"/>
      <c r="C404" s="266"/>
    </row>
    <row r="405" spans="1:3" x14ac:dyDescent="0.25">
      <c r="A405" s="247"/>
      <c r="B405" s="247"/>
      <c r="C405" s="247"/>
    </row>
    <row r="406" spans="1:3" x14ac:dyDescent="0.25">
      <c r="A406" s="247"/>
      <c r="B406" s="247"/>
      <c r="C406" s="247"/>
    </row>
    <row r="407" spans="1:3" x14ac:dyDescent="0.25">
      <c r="A407" s="247"/>
      <c r="B407" s="256"/>
      <c r="C407" s="247"/>
    </row>
    <row r="408" spans="1:3" x14ac:dyDescent="0.25">
      <c r="A408" s="256"/>
      <c r="B408" s="247"/>
      <c r="C408" s="256"/>
    </row>
    <row r="409" spans="1:3" x14ac:dyDescent="0.25">
      <c r="A409" s="247"/>
      <c r="B409" s="268"/>
      <c r="C409" s="247"/>
    </row>
    <row r="410" spans="1:3" x14ac:dyDescent="0.25">
      <c r="A410" s="268"/>
      <c r="B410" s="269"/>
      <c r="C410" s="268"/>
    </row>
    <row r="411" spans="1:3" x14ac:dyDescent="0.25">
      <c r="A411" s="269"/>
      <c r="B411" s="269"/>
      <c r="C411" s="269"/>
    </row>
    <row r="412" spans="1:3" x14ac:dyDescent="0.25">
      <c r="A412" s="269"/>
      <c r="B412" s="266"/>
      <c r="C412" s="269"/>
    </row>
    <row r="413" spans="1:3" x14ac:dyDescent="0.25">
      <c r="A413" s="266"/>
      <c r="B413" s="247"/>
      <c r="C413" s="266"/>
    </row>
    <row r="414" spans="1:3" x14ac:dyDescent="0.25">
      <c r="A414" s="247"/>
      <c r="B414" s="247"/>
      <c r="C414" s="247"/>
    </row>
    <row r="415" spans="1:3" x14ac:dyDescent="0.25">
      <c r="A415" s="247"/>
      <c r="B415" s="247"/>
      <c r="C415" s="247"/>
    </row>
    <row r="416" spans="1:3" x14ac:dyDescent="0.25">
      <c r="A416" s="247"/>
      <c r="B416" s="256"/>
      <c r="C416" s="247"/>
    </row>
    <row r="417" spans="1:3" x14ac:dyDescent="0.25">
      <c r="A417" s="256"/>
      <c r="B417" s="247"/>
      <c r="C417" s="256"/>
    </row>
    <row r="418" spans="1:3" x14ac:dyDescent="0.25">
      <c r="A418" s="247"/>
      <c r="B418" s="268"/>
      <c r="C418" s="247"/>
    </row>
    <row r="419" spans="1:3" x14ac:dyDescent="0.25">
      <c r="A419" s="268"/>
      <c r="B419" s="269"/>
      <c r="C419" s="268"/>
    </row>
    <row r="420" spans="1:3" x14ac:dyDescent="0.25">
      <c r="A420" s="269"/>
      <c r="B420" s="264"/>
      <c r="C420" s="269"/>
    </row>
    <row r="421" spans="1:3" x14ac:dyDescent="0.25">
      <c r="A421" s="264"/>
      <c r="B421" s="266"/>
      <c r="C421" s="264"/>
    </row>
    <row r="422" spans="1:3" x14ac:dyDescent="0.25">
      <c r="A422" s="266"/>
      <c r="B422" s="247"/>
      <c r="C422" s="266"/>
    </row>
    <row r="423" spans="1:3" x14ac:dyDescent="0.25">
      <c r="A423" s="247"/>
      <c r="B423" s="247"/>
      <c r="C423" s="247"/>
    </row>
    <row r="424" spans="1:3" x14ac:dyDescent="0.25">
      <c r="A424" s="247"/>
      <c r="B424" s="247"/>
      <c r="C424" s="247"/>
    </row>
    <row r="425" spans="1:3" x14ac:dyDescent="0.25">
      <c r="A425" s="247"/>
      <c r="B425" s="256"/>
      <c r="C425" s="247"/>
    </row>
    <row r="426" spans="1:3" x14ac:dyDescent="0.25">
      <c r="A426" s="256"/>
      <c r="B426" s="247"/>
      <c r="C426" s="256"/>
    </row>
    <row r="427" spans="1:3" x14ac:dyDescent="0.25">
      <c r="A427" s="247"/>
      <c r="B427" s="268"/>
      <c r="C427" s="247"/>
    </row>
    <row r="428" spans="1:3" x14ac:dyDescent="0.25">
      <c r="A428" s="268"/>
      <c r="B428" s="269"/>
      <c r="C428" s="268"/>
    </row>
    <row r="429" spans="1:3" x14ac:dyDescent="0.25">
      <c r="A429" s="269"/>
      <c r="B429" s="271"/>
      <c r="C429" s="269"/>
    </row>
    <row r="430" spans="1:3" x14ac:dyDescent="0.25">
      <c r="A430" s="271"/>
      <c r="B430" s="272"/>
      <c r="C430" s="271"/>
    </row>
    <row r="431" spans="1:3" x14ac:dyDescent="0.25">
      <c r="A431" s="272"/>
      <c r="B431" s="272"/>
      <c r="C431" s="272"/>
    </row>
    <row r="432" spans="1:3" ht="28.5" customHeight="1" x14ac:dyDescent="0.25">
      <c r="A432" s="272"/>
      <c r="B432" s="272"/>
      <c r="C432" s="272"/>
    </row>
    <row r="433" spans="1:4" ht="18" customHeight="1" x14ac:dyDescent="0.25">
      <c r="A433" s="272"/>
      <c r="B433" s="273"/>
      <c r="C433" s="272"/>
    </row>
    <row r="434" spans="1:4" ht="18.75" customHeight="1" x14ac:dyDescent="0.25">
      <c r="A434" s="273"/>
      <c r="B434" s="274"/>
      <c r="C434" s="273"/>
      <c r="D434" s="273"/>
    </row>
    <row r="435" spans="1:4" ht="22.5" customHeight="1" x14ac:dyDescent="0.25">
      <c r="A435" s="274"/>
      <c r="B435" s="273"/>
      <c r="C435" s="274"/>
      <c r="D435" s="274"/>
    </row>
    <row r="436" spans="1:4" ht="18" customHeight="1" x14ac:dyDescent="0.25">
      <c r="A436" s="273"/>
      <c r="B436" s="272"/>
      <c r="C436" s="273"/>
      <c r="D436" s="273"/>
    </row>
    <row r="437" spans="1:4" ht="18" customHeight="1" x14ac:dyDescent="0.25">
      <c r="A437" s="272"/>
      <c r="B437" s="276"/>
      <c r="C437" s="272"/>
      <c r="D437" s="272"/>
    </row>
    <row r="438" spans="1:4" ht="14.25" customHeight="1" x14ac:dyDescent="0.25">
      <c r="A438" s="275"/>
      <c r="B438" s="279"/>
      <c r="C438" s="277"/>
    </row>
    <row r="439" spans="1:4" ht="15.75" customHeight="1" x14ac:dyDescent="0.25">
      <c r="A439" s="278"/>
      <c r="B439" s="279"/>
      <c r="C439" s="277"/>
    </row>
    <row r="440" spans="1:4" x14ac:dyDescent="0.25">
      <c r="A440" s="278"/>
      <c r="B440" s="281"/>
      <c r="C440" s="277"/>
    </row>
    <row r="441" spans="1:4" ht="18.75" customHeight="1" x14ac:dyDescent="0.25">
      <c r="A441" s="280"/>
      <c r="B441" s="283"/>
      <c r="C441" s="282"/>
    </row>
    <row r="442" spans="1:4" ht="15" customHeight="1" x14ac:dyDescent="0.25">
      <c r="A442" s="283"/>
      <c r="B442" s="272"/>
      <c r="C442" s="283"/>
    </row>
    <row r="443" spans="1:4" ht="33.75" customHeight="1" x14ac:dyDescent="0.25">
      <c r="A443" s="272"/>
      <c r="B443" s="274"/>
      <c r="C443" s="272"/>
    </row>
    <row r="444" spans="1:4" x14ac:dyDescent="0.25">
      <c r="A444" s="274"/>
      <c r="B444" s="284"/>
      <c r="C444" s="274"/>
    </row>
    <row r="445" spans="1:4" ht="27.75" customHeight="1" x14ac:dyDescent="0.25">
      <c r="A445" s="284"/>
      <c r="B445" s="272"/>
      <c r="C445" s="284"/>
    </row>
    <row r="446" spans="1:4" ht="25.5" customHeight="1" x14ac:dyDescent="0.25">
      <c r="A446" s="272"/>
      <c r="B446" s="274"/>
      <c r="C446" s="272"/>
    </row>
    <row r="447" spans="1:4" x14ac:dyDescent="0.25">
      <c r="A447" s="274"/>
      <c r="B447" s="272"/>
      <c r="C447" s="274"/>
    </row>
    <row r="448" spans="1:4" x14ac:dyDescent="0.25">
      <c r="A448" s="272"/>
      <c r="B448" s="285"/>
      <c r="C448" s="272"/>
    </row>
    <row r="449" spans="1:3" x14ac:dyDescent="0.25">
      <c r="A449" s="285"/>
      <c r="C449" s="285"/>
    </row>
  </sheetData>
  <mergeCells count="231">
    <mergeCell ref="H116:J116"/>
    <mergeCell ref="H117:J117"/>
    <mergeCell ref="H121:J121"/>
    <mergeCell ref="H122:J122"/>
    <mergeCell ref="H123:J123"/>
    <mergeCell ref="H124:J124"/>
    <mergeCell ref="H125:J125"/>
    <mergeCell ref="H126:J126"/>
    <mergeCell ref="H129:J129"/>
    <mergeCell ref="H96:J96"/>
    <mergeCell ref="H97:J97"/>
    <mergeCell ref="H98:J98"/>
    <mergeCell ref="H99:J99"/>
    <mergeCell ref="H100:J100"/>
    <mergeCell ref="H101:J101"/>
    <mergeCell ref="H102:J102"/>
    <mergeCell ref="H106:J106"/>
    <mergeCell ref="H108:J108"/>
    <mergeCell ref="H76:J76"/>
    <mergeCell ref="H77:J77"/>
    <mergeCell ref="H78:J78"/>
    <mergeCell ref="H79:J79"/>
    <mergeCell ref="H80:J80"/>
    <mergeCell ref="H81:J81"/>
    <mergeCell ref="H84:J84"/>
    <mergeCell ref="H85:J85"/>
    <mergeCell ref="H86:J86"/>
    <mergeCell ref="H63:J63"/>
    <mergeCell ref="H64:J64"/>
    <mergeCell ref="H65:J65"/>
    <mergeCell ref="H66:J66"/>
    <mergeCell ref="H69:J69"/>
    <mergeCell ref="H70:J70"/>
    <mergeCell ref="H71:J71"/>
    <mergeCell ref="H74:J74"/>
    <mergeCell ref="H75:J75"/>
    <mergeCell ref="H52:J52"/>
    <mergeCell ref="H53:J53"/>
    <mergeCell ref="H54:J54"/>
    <mergeCell ref="H55:J55"/>
    <mergeCell ref="H56:J56"/>
    <mergeCell ref="H57:J57"/>
    <mergeCell ref="H58:J58"/>
    <mergeCell ref="H59:J59"/>
    <mergeCell ref="H62:J62"/>
    <mergeCell ref="H46:J46"/>
    <mergeCell ref="H47:J47"/>
    <mergeCell ref="H18:J18"/>
    <mergeCell ref="H22:J22"/>
    <mergeCell ref="H23:J23"/>
    <mergeCell ref="H24:J24"/>
    <mergeCell ref="H25:J25"/>
    <mergeCell ref="H26:J26"/>
    <mergeCell ref="H51:J51"/>
    <mergeCell ref="H34:J34"/>
    <mergeCell ref="H36:J36"/>
    <mergeCell ref="B80:F80"/>
    <mergeCell ref="B116:E116"/>
    <mergeCell ref="A128:J128"/>
    <mergeCell ref="B75:F75"/>
    <mergeCell ref="B76:F76"/>
    <mergeCell ref="B98:F98"/>
    <mergeCell ref="B97:F97"/>
    <mergeCell ref="B96:F96"/>
    <mergeCell ref="A1:J1"/>
    <mergeCell ref="H73:J73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B50:E50"/>
    <mergeCell ref="H50:J50"/>
    <mergeCell ref="B45:F45"/>
    <mergeCell ref="B57:C57"/>
    <mergeCell ref="V2:W5"/>
    <mergeCell ref="A6:B6"/>
    <mergeCell ref="D6:I6"/>
    <mergeCell ref="H7:J7"/>
    <mergeCell ref="L7:L29"/>
    <mergeCell ref="H8:J8"/>
    <mergeCell ref="H9:J9"/>
    <mergeCell ref="H10:J10"/>
    <mergeCell ref="N25:R25"/>
    <mergeCell ref="H29:J29"/>
    <mergeCell ref="B29:G29"/>
    <mergeCell ref="B4:G4"/>
    <mergeCell ref="B5:G5"/>
    <mergeCell ref="B22:F22"/>
    <mergeCell ref="B23:F23"/>
    <mergeCell ref="B24:F24"/>
    <mergeCell ref="B25:F25"/>
    <mergeCell ref="A26:F26"/>
    <mergeCell ref="B13:G13"/>
    <mergeCell ref="B14:G14"/>
    <mergeCell ref="B11:G11"/>
    <mergeCell ref="H11:J11"/>
    <mergeCell ref="H13:J13"/>
    <mergeCell ref="B7:G7"/>
    <mergeCell ref="B3:G3"/>
    <mergeCell ref="B12:G12"/>
    <mergeCell ref="N31:R31"/>
    <mergeCell ref="N35:R35"/>
    <mergeCell ref="N30:R30"/>
    <mergeCell ref="H14:J14"/>
    <mergeCell ref="N16:Q16"/>
    <mergeCell ref="H17:J17"/>
    <mergeCell ref="B30:G30"/>
    <mergeCell ref="B31:G31"/>
    <mergeCell ref="B32:G32"/>
    <mergeCell ref="B33:G33"/>
    <mergeCell ref="B35:G35"/>
    <mergeCell ref="B18:F18"/>
    <mergeCell ref="B8:G8"/>
    <mergeCell ref="B9:G9"/>
    <mergeCell ref="B10:G10"/>
    <mergeCell ref="H30:J30"/>
    <mergeCell ref="H32:J32"/>
    <mergeCell ref="H33:J33"/>
    <mergeCell ref="H35:J35"/>
    <mergeCell ref="H31:J31"/>
    <mergeCell ref="B34:G34"/>
    <mergeCell ref="N37:R37"/>
    <mergeCell ref="N38:R39"/>
    <mergeCell ref="H42:J42"/>
    <mergeCell ref="B37:G37"/>
    <mergeCell ref="B38:G38"/>
    <mergeCell ref="A39:G39"/>
    <mergeCell ref="B42:F42"/>
    <mergeCell ref="B43:F43"/>
    <mergeCell ref="B44:F44"/>
    <mergeCell ref="N44:R44"/>
    <mergeCell ref="H39:J39"/>
    <mergeCell ref="H37:J37"/>
    <mergeCell ref="H38:J38"/>
    <mergeCell ref="H43:J43"/>
    <mergeCell ref="H44:J44"/>
    <mergeCell ref="N45:R45"/>
    <mergeCell ref="N74:R74"/>
    <mergeCell ref="N66:R68"/>
    <mergeCell ref="H68:J68"/>
    <mergeCell ref="N69:R69"/>
    <mergeCell ref="B78:F78"/>
    <mergeCell ref="B79:F79"/>
    <mergeCell ref="B55:E55"/>
    <mergeCell ref="N57:R57"/>
    <mergeCell ref="B61:F61"/>
    <mergeCell ref="H61:J61"/>
    <mergeCell ref="B62:F62"/>
    <mergeCell ref="B74:F74"/>
    <mergeCell ref="B73:F73"/>
    <mergeCell ref="B70:F70"/>
    <mergeCell ref="B69:F69"/>
    <mergeCell ref="B68:F68"/>
    <mergeCell ref="B65:F65"/>
    <mergeCell ref="B63:F63"/>
    <mergeCell ref="L77:L79"/>
    <mergeCell ref="N77:R79"/>
    <mergeCell ref="B77:F77"/>
    <mergeCell ref="M77:M79"/>
    <mergeCell ref="H45:J45"/>
    <mergeCell ref="N88:R88"/>
    <mergeCell ref="B91:F91"/>
    <mergeCell ref="A94:J94"/>
    <mergeCell ref="B87:F87"/>
    <mergeCell ref="B86:F86"/>
    <mergeCell ref="B85:F85"/>
    <mergeCell ref="B84:F84"/>
    <mergeCell ref="B83:F83"/>
    <mergeCell ref="B88:F88"/>
    <mergeCell ref="A90:F90"/>
    <mergeCell ref="H83:J83"/>
    <mergeCell ref="H87:J87"/>
    <mergeCell ref="H88:J88"/>
    <mergeCell ref="H90:J90"/>
    <mergeCell ref="H89:J89"/>
    <mergeCell ref="H91:J91"/>
    <mergeCell ref="H92:J92"/>
    <mergeCell ref="H141:J141"/>
    <mergeCell ref="H142:J142"/>
    <mergeCell ref="N106:R106"/>
    <mergeCell ref="A107:A114"/>
    <mergeCell ref="B107:D107"/>
    <mergeCell ref="E107:J107"/>
    <mergeCell ref="B109:E109"/>
    <mergeCell ref="N110:R111"/>
    <mergeCell ref="B105:E105"/>
    <mergeCell ref="H105:J105"/>
    <mergeCell ref="B106:E106"/>
    <mergeCell ref="H110:J110"/>
    <mergeCell ref="H111:J111"/>
    <mergeCell ref="H112:J112"/>
    <mergeCell ref="H113:J113"/>
    <mergeCell ref="H114:J114"/>
    <mergeCell ref="H130:J130"/>
    <mergeCell ref="H131:J131"/>
    <mergeCell ref="H132:J132"/>
    <mergeCell ref="H133:J133"/>
    <mergeCell ref="H134:J134"/>
    <mergeCell ref="H135:J135"/>
    <mergeCell ref="H136:J136"/>
    <mergeCell ref="H137:J137"/>
    <mergeCell ref="H143:J143"/>
    <mergeCell ref="J3:J4"/>
    <mergeCell ref="A149:J149"/>
    <mergeCell ref="A136:G136"/>
    <mergeCell ref="A137:G137"/>
    <mergeCell ref="A138:I138"/>
    <mergeCell ref="A130:E130"/>
    <mergeCell ref="A131:E131"/>
    <mergeCell ref="A132:E132"/>
    <mergeCell ref="H95:J95"/>
    <mergeCell ref="B100:F100"/>
    <mergeCell ref="B99:F99"/>
    <mergeCell ref="A147:J147"/>
    <mergeCell ref="A144:H144"/>
    <mergeCell ref="I144:J144"/>
    <mergeCell ref="A145:J146"/>
    <mergeCell ref="A133:E133"/>
    <mergeCell ref="A134:E134"/>
    <mergeCell ref="A135:E135"/>
    <mergeCell ref="A140:J140"/>
    <mergeCell ref="A141:E141"/>
    <mergeCell ref="A142:E142"/>
    <mergeCell ref="A129:E129"/>
    <mergeCell ref="A143:E143"/>
  </mergeCells>
  <conditionalFormatting sqref="K59 A66:H66 A71:H71 A81:H81 A92:H92 K66 K71 K81 K92">
    <cfRule type="expression" dxfId="5" priority="2" stopIfTrue="1">
      <formula>$C$6&lt;&gt;"simples nacional"</formula>
    </cfRule>
  </conditionalFormatting>
  <conditionalFormatting sqref="F110:H111 K110:K111">
    <cfRule type="expression" dxfId="4" priority="1" stopIfTrue="1">
      <formula>$C$6="simples nacional"</formula>
    </cfRule>
  </conditionalFormatting>
  <conditionalFormatting sqref="A59:E59">
    <cfRule type="expression" dxfId="3" priority="3" stopIfTrue="1">
      <formula>$C$6="simples nacional"</formula>
    </cfRule>
    <cfRule type="expression" dxfId="2" priority="4" stopIfTrue="1">
      <formula>$C$6&lt;&gt;"simples nacional"</formula>
    </cfRule>
  </conditionalFormatting>
  <conditionalFormatting sqref="F51:F59 H51:H59">
    <cfRule type="expression" dxfId="1" priority="5" stopIfTrue="1">
      <formula>$C$6="simples NACIONAL"</formula>
    </cfRule>
  </conditionalFormatting>
  <conditionalFormatting sqref="C6:D6">
    <cfRule type="expression" dxfId="0" priority="6" stopIfTrue="1">
      <formula>$C$6="Simples Nacional"</formula>
    </cfRule>
  </conditionalFormatting>
  <dataValidations count="2">
    <dataValidation type="whole" allowBlank="1" showInputMessage="1" showErrorMessage="1" error="O valor máximo é 3600000,00" sqref="D6:I6" xr:uid="{00000000-0002-0000-0100-000000000000}">
      <formula1>0</formula1>
      <formula2>3600000</formula2>
    </dataValidation>
    <dataValidation type="list" showInputMessage="1" showErrorMessage="1" sqref="C6" xr:uid="{00000000-0002-0000-0100-000001000000}">
      <formula1>$U$2:$U$5</formula1>
    </dataValidation>
  </dataValidations>
  <hyperlinks>
    <hyperlink ref="N110:R111" location="'LC 123'!A1" display="No caso do Simples Nacional  os índices do PIS e COFINS são regidos pela tabela IV da Lei 123/06" xr:uid="{00000000-0004-0000-0100-000000000000}"/>
    <hyperlink ref="A150" location="INSTRUÇÕES!A1" display="PLANILHA INSTRUÇÕES" xr:uid="{00000000-0004-0000-0100-000001000000}"/>
    <hyperlink ref="N43" location="'Uniformes '!A1" display="Ir para Planilha Uniformes" xr:uid="{00000000-0004-0000-0100-000004000000}"/>
    <hyperlink ref="B150" location="'Uniformes '!A1" display="PLANILHA UNIFORMES" xr:uid="{00000000-0004-0000-0100-000005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52" orientation="portrait" r:id="rId1"/>
  <headerFooter alignWithMargins="0">
    <oddHeader>&amp;CPODER JUDICIÁRIO
TRIBUNAL REGIONAL FEDERAL DA 3ª REGIÃO</oddHeader>
    <oddFooter>&amp;LSão Paulo; &amp;D&amp;R&amp;P</oddFooter>
  </headerFooter>
  <rowBreaks count="1" manualBreakCount="1">
    <brk id="175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workbookViewId="0">
      <selection activeCell="F6" sqref="F6"/>
    </sheetView>
  </sheetViews>
  <sheetFormatPr defaultColWidth="9.140625" defaultRowHeight="15" x14ac:dyDescent="0.25"/>
  <cols>
    <col min="1" max="1" width="8.5703125" style="431" customWidth="1"/>
    <col min="2" max="2" width="59.42578125" style="431" customWidth="1"/>
    <col min="3" max="3" width="11.42578125" style="431" customWidth="1"/>
    <col min="4" max="4" width="12.5703125" style="431" customWidth="1"/>
    <col min="5" max="5" width="16.28515625" style="431" customWidth="1"/>
    <col min="6" max="6" width="9.140625" style="431" customWidth="1"/>
    <col min="7" max="16384" width="9.140625" style="431"/>
  </cols>
  <sheetData>
    <row r="1" spans="1:10" ht="48.75" customHeight="1" thickBot="1" x14ac:dyDescent="0.3">
      <c r="A1" s="876" t="s">
        <v>205</v>
      </c>
      <c r="B1" s="876"/>
      <c r="C1" s="876"/>
      <c r="D1" s="876"/>
      <c r="E1" s="876"/>
    </row>
    <row r="2" spans="1:10" ht="27.75" customHeight="1" thickBot="1" x14ac:dyDescent="0.3">
      <c r="A2" s="877" t="s">
        <v>239</v>
      </c>
      <c r="B2" s="878"/>
      <c r="C2" s="878"/>
      <c r="D2" s="878"/>
      <c r="E2" s="879"/>
    </row>
    <row r="3" spans="1:10" ht="51.75" thickBot="1" x14ac:dyDescent="0.3">
      <c r="A3" s="501" t="s">
        <v>195</v>
      </c>
      <c r="B3" s="502" t="s">
        <v>196</v>
      </c>
      <c r="C3" s="502" t="s">
        <v>197</v>
      </c>
      <c r="D3" s="432" t="s">
        <v>198</v>
      </c>
      <c r="E3" s="433" t="s">
        <v>199</v>
      </c>
    </row>
    <row r="4" spans="1:10" x14ac:dyDescent="0.25">
      <c r="A4" s="460">
        <v>1</v>
      </c>
      <c r="B4" s="493" t="s">
        <v>222</v>
      </c>
      <c r="C4" s="491">
        <v>1</v>
      </c>
      <c r="D4" s="505">
        <v>195.24</v>
      </c>
      <c r="E4" s="496">
        <f>D4*C4</f>
        <v>195.24</v>
      </c>
      <c r="G4" s="435"/>
      <c r="H4" s="435"/>
      <c r="I4" s="435"/>
      <c r="J4" s="435"/>
    </row>
    <row r="5" spans="1:10" x14ac:dyDescent="0.25">
      <c r="A5" s="434">
        <v>2</v>
      </c>
      <c r="B5" s="494" t="s">
        <v>206</v>
      </c>
      <c r="C5" s="492">
        <v>3</v>
      </c>
      <c r="D5" s="498">
        <v>98.16</v>
      </c>
      <c r="E5" s="497">
        <f t="shared" ref="E5:E7" si="0">D5*C5</f>
        <v>294.48</v>
      </c>
      <c r="J5" s="435"/>
    </row>
    <row r="6" spans="1:10" x14ac:dyDescent="0.25">
      <c r="A6" s="434">
        <v>3</v>
      </c>
      <c r="B6" s="494" t="s">
        <v>227</v>
      </c>
      <c r="C6" s="492">
        <v>4</v>
      </c>
      <c r="D6" s="498">
        <v>85.48</v>
      </c>
      <c r="E6" s="497">
        <f t="shared" si="0"/>
        <v>341.92</v>
      </c>
      <c r="J6" s="435"/>
    </row>
    <row r="7" spans="1:10" x14ac:dyDescent="0.25">
      <c r="A7" s="434">
        <v>4</v>
      </c>
      <c r="B7" s="495" t="s">
        <v>228</v>
      </c>
      <c r="C7" s="492">
        <v>2</v>
      </c>
      <c r="D7" s="498">
        <v>145.54</v>
      </c>
      <c r="E7" s="497">
        <f t="shared" si="0"/>
        <v>291.08</v>
      </c>
      <c r="J7" s="435"/>
    </row>
    <row r="8" spans="1:10" ht="15.75" customHeight="1" thickBot="1" x14ac:dyDescent="0.3">
      <c r="A8" s="880" t="s">
        <v>200</v>
      </c>
      <c r="B8" s="881"/>
      <c r="C8" s="881"/>
      <c r="D8" s="503">
        <f>SUM(D4:D7)</f>
        <v>524.41999999999996</v>
      </c>
      <c r="E8" s="504">
        <f>SUM(E4:E7)</f>
        <v>1122.72</v>
      </c>
    </row>
    <row r="9" spans="1:10" ht="15.75" thickBot="1" x14ac:dyDescent="0.3">
      <c r="A9" s="882" t="s">
        <v>201</v>
      </c>
      <c r="B9" s="883"/>
      <c r="C9" s="883"/>
      <c r="D9" s="436">
        <f>PRINCIPAL!G143</f>
        <v>4</v>
      </c>
      <c r="E9" s="437"/>
    </row>
    <row r="10" spans="1:10" ht="15" customHeight="1" thickBot="1" x14ac:dyDescent="0.3">
      <c r="A10" s="884" t="s">
        <v>202</v>
      </c>
      <c r="B10" s="885"/>
      <c r="C10" s="885"/>
      <c r="D10" s="885"/>
      <c r="E10" s="438">
        <f>E8*D9</f>
        <v>4490.88</v>
      </c>
    </row>
    <row r="11" spans="1:10" ht="17.25" customHeight="1" thickBot="1" x14ac:dyDescent="0.3">
      <c r="A11" s="875"/>
      <c r="B11" s="875"/>
      <c r="C11" s="875"/>
      <c r="D11" s="439"/>
      <c r="E11" s="439"/>
    </row>
    <row r="12" spans="1:10" ht="19.5" thickBot="1" x14ac:dyDescent="0.35">
      <c r="A12" s="872" t="s">
        <v>207</v>
      </c>
      <c r="B12" s="873"/>
      <c r="C12" s="873"/>
      <c r="D12" s="873"/>
      <c r="E12" s="440">
        <f>E10</f>
        <v>4490.88</v>
      </c>
    </row>
    <row r="13" spans="1:10" ht="19.5" thickBot="1" x14ac:dyDescent="0.35">
      <c r="A13" s="872" t="s">
        <v>203</v>
      </c>
      <c r="B13" s="873"/>
      <c r="C13" s="873"/>
      <c r="D13" s="441">
        <v>12</v>
      </c>
      <c r="E13" s="442">
        <f>ROUND(E12/D13,2)</f>
        <v>374.24</v>
      </c>
    </row>
    <row r="14" spans="1:10" ht="19.5" thickBot="1" x14ac:dyDescent="0.35">
      <c r="A14" s="872" t="s">
        <v>201</v>
      </c>
      <c r="B14" s="873"/>
      <c r="C14" s="874"/>
      <c r="D14" s="443">
        <f>PRINCIPAL!G143</f>
        <v>4</v>
      </c>
      <c r="E14" s="444"/>
    </row>
    <row r="15" spans="1:10" ht="19.5" thickBot="1" x14ac:dyDescent="0.35">
      <c r="A15" s="872" t="s">
        <v>204</v>
      </c>
      <c r="B15" s="873"/>
      <c r="C15" s="873"/>
      <c r="D15" s="874"/>
      <c r="E15" s="440">
        <f>E13/D14</f>
        <v>93.56</v>
      </c>
    </row>
    <row r="16" spans="1:10" x14ac:dyDescent="0.25">
      <c r="B16" s="402"/>
    </row>
    <row r="17" spans="2:2" x14ac:dyDescent="0.25">
      <c r="B17" s="397" t="s">
        <v>210</v>
      </c>
    </row>
  </sheetData>
  <mergeCells count="10">
    <mergeCell ref="A1:E1"/>
    <mergeCell ref="A2:E2"/>
    <mergeCell ref="A8:C8"/>
    <mergeCell ref="A9:C9"/>
    <mergeCell ref="A10:D10"/>
    <mergeCell ref="A14:C14"/>
    <mergeCell ref="A15:D15"/>
    <mergeCell ref="A12:D12"/>
    <mergeCell ref="A13:C13"/>
    <mergeCell ref="A11:C11"/>
  </mergeCells>
  <hyperlinks>
    <hyperlink ref="B17" location="PRINCIPAL!A1" display="Clicar para ir para a PRINCIPAL" xr:uid="{00000000-0004-0000-0200-000000000000}"/>
  </hyperlinks>
  <pageMargins left="0.78740157480314965" right="0.51181102362204722" top="1.3779527559055118" bottom="0.39370078740157483" header="0.31496062992125984" footer="0.31496062992125984"/>
  <pageSetup paperSize="9" scale="75" orientation="portrait" horizontalDpi="120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22"/>
  <sheetViews>
    <sheetView workbookViewId="0">
      <selection activeCell="M9" sqref="M9"/>
    </sheetView>
  </sheetViews>
  <sheetFormatPr defaultRowHeight="12.75" x14ac:dyDescent="0.2"/>
  <cols>
    <col min="3" max="3" width="13" customWidth="1"/>
  </cols>
  <sheetData>
    <row r="1" spans="2:14" s="1" customFormat="1" ht="15.75" x14ac:dyDescent="0.25"/>
    <row r="2" spans="2:14" s="1" customFormat="1" ht="15.75" x14ac:dyDescent="0.25"/>
    <row r="3" spans="2:14" s="1" customFormat="1" ht="40.5" customHeight="1" x14ac:dyDescent="0.25"/>
    <row r="4" spans="2:14" s="1" customFormat="1" ht="20.25" customHeight="1" x14ac:dyDescent="0.25">
      <c r="E4" s="907" t="s">
        <v>100</v>
      </c>
      <c r="F4" s="907"/>
      <c r="G4" s="907"/>
      <c r="H4" s="907"/>
    </row>
    <row r="5" spans="2:14" s="1" customFormat="1" ht="36.75" customHeight="1" thickBot="1" x14ac:dyDescent="0.3">
      <c r="C5" s="908" t="s">
        <v>101</v>
      </c>
      <c r="D5" s="908"/>
      <c r="E5" s="908"/>
      <c r="F5" s="908"/>
      <c r="G5" s="908"/>
      <c r="H5" s="908"/>
      <c r="I5" s="908"/>
      <c r="J5" s="908"/>
      <c r="K5" s="4"/>
      <c r="L5" s="4"/>
      <c r="M5" s="4"/>
      <c r="N5" s="4"/>
    </row>
    <row r="6" spans="2:14" ht="36" customHeight="1" x14ac:dyDescent="0.2">
      <c r="B6" s="909" t="s">
        <v>112</v>
      </c>
      <c r="C6" s="910"/>
      <c r="D6" s="910"/>
      <c r="E6" s="910"/>
      <c r="F6" s="910"/>
      <c r="G6" s="910"/>
      <c r="H6" s="910"/>
      <c r="I6" s="910"/>
      <c r="J6" s="910"/>
      <c r="K6" s="911"/>
    </row>
    <row r="7" spans="2:14" ht="18" customHeight="1" x14ac:dyDescent="0.2">
      <c r="B7" s="901" t="s">
        <v>102</v>
      </c>
      <c r="C7" s="902"/>
      <c r="D7" s="902"/>
      <c r="E7" s="902"/>
      <c r="F7" s="902"/>
      <c r="G7" s="902"/>
      <c r="H7" s="902"/>
      <c r="I7" s="902"/>
      <c r="J7" s="902"/>
      <c r="K7" s="903"/>
    </row>
    <row r="8" spans="2:14" ht="18" customHeight="1" x14ac:dyDescent="0.2">
      <c r="B8" s="897" t="s">
        <v>80</v>
      </c>
      <c r="C8" s="898"/>
      <c r="D8" s="894" t="s">
        <v>103</v>
      </c>
      <c r="E8" s="895"/>
      <c r="F8" s="895"/>
      <c r="G8" s="895"/>
      <c r="H8" s="895"/>
      <c r="I8" s="896"/>
      <c r="J8" s="902" t="s">
        <v>72</v>
      </c>
      <c r="K8" s="903"/>
    </row>
    <row r="9" spans="2:14" ht="17.25" customHeight="1" x14ac:dyDescent="0.2">
      <c r="B9" s="899"/>
      <c r="C9" s="900"/>
      <c r="D9" s="912">
        <v>0.01</v>
      </c>
      <c r="E9" s="912"/>
      <c r="F9" s="912">
        <v>0.02</v>
      </c>
      <c r="G9" s="912"/>
      <c r="H9" s="912">
        <v>0.03</v>
      </c>
      <c r="I9" s="912"/>
      <c r="J9" s="902"/>
      <c r="K9" s="903"/>
    </row>
    <row r="10" spans="2:14" x14ac:dyDescent="0.2">
      <c r="B10" s="901"/>
      <c r="C10" s="902"/>
      <c r="D10" s="902"/>
      <c r="E10" s="902"/>
      <c r="F10" s="902"/>
      <c r="G10" s="902"/>
      <c r="H10" s="902"/>
      <c r="I10" s="902"/>
      <c r="J10" s="902"/>
      <c r="K10" s="903"/>
    </row>
    <row r="11" spans="2:14" ht="19.5" customHeight="1" x14ac:dyDescent="0.2">
      <c r="B11" s="901" t="s">
        <v>104</v>
      </c>
      <c r="C11" s="902"/>
      <c r="D11" s="906">
        <v>0.34799999999999998</v>
      </c>
      <c r="E11" s="906"/>
      <c r="F11" s="906">
        <v>0.35799999999999998</v>
      </c>
      <c r="G11" s="906"/>
      <c r="H11" s="906">
        <v>0.36799999999999999</v>
      </c>
      <c r="I11" s="906"/>
      <c r="J11" s="892">
        <v>0.28000000000000003</v>
      </c>
      <c r="K11" s="893"/>
    </row>
    <row r="12" spans="2:14" x14ac:dyDescent="0.2">
      <c r="B12" s="904"/>
      <c r="C12" s="905"/>
      <c r="D12" s="2" t="s">
        <v>110</v>
      </c>
      <c r="E12" s="2" t="s">
        <v>111</v>
      </c>
      <c r="F12" s="2" t="s">
        <v>110</v>
      </c>
      <c r="G12" s="2" t="s">
        <v>111</v>
      </c>
      <c r="H12" s="2" t="s">
        <v>110</v>
      </c>
      <c r="I12" s="2" t="s">
        <v>111</v>
      </c>
      <c r="J12" s="2" t="s">
        <v>110</v>
      </c>
      <c r="K12" s="3" t="s">
        <v>111</v>
      </c>
    </row>
    <row r="13" spans="2:14" x14ac:dyDescent="0.2">
      <c r="B13" s="886" t="s">
        <v>105</v>
      </c>
      <c r="C13" s="887"/>
      <c r="D13" s="8">
        <v>8.93</v>
      </c>
      <c r="E13" s="8">
        <v>8.33</v>
      </c>
      <c r="F13" s="8">
        <v>8.93</v>
      </c>
      <c r="G13" s="8">
        <v>8.33</v>
      </c>
      <c r="H13" s="8">
        <v>8.93</v>
      </c>
      <c r="I13" s="8">
        <v>8.33</v>
      </c>
      <c r="J13" s="8">
        <v>8.93</v>
      </c>
      <c r="K13" s="9">
        <v>8.33</v>
      </c>
    </row>
    <row r="14" spans="2:14" x14ac:dyDescent="0.2">
      <c r="B14" s="886" t="s">
        <v>106</v>
      </c>
      <c r="C14" s="887"/>
      <c r="D14" s="8">
        <v>8.93</v>
      </c>
      <c r="E14" s="8">
        <v>8.33</v>
      </c>
      <c r="F14" s="8">
        <v>8.93</v>
      </c>
      <c r="G14" s="8">
        <v>8.33</v>
      </c>
      <c r="H14" s="8">
        <v>8.93</v>
      </c>
      <c r="I14" s="8">
        <v>8.33</v>
      </c>
      <c r="J14" s="8">
        <v>8.93</v>
      </c>
      <c r="K14" s="9">
        <v>8.33</v>
      </c>
    </row>
    <row r="15" spans="2:14" x14ac:dyDescent="0.2">
      <c r="B15" s="886" t="s">
        <v>107</v>
      </c>
      <c r="C15" s="887"/>
      <c r="D15" s="8">
        <v>2.98</v>
      </c>
      <c r="E15" s="8">
        <v>2.78</v>
      </c>
      <c r="F15" s="8">
        <v>2.98</v>
      </c>
      <c r="G15" s="8">
        <v>2.78</v>
      </c>
      <c r="H15" s="8">
        <v>2.98</v>
      </c>
      <c r="I15" s="8">
        <v>2.78</v>
      </c>
      <c r="J15" s="8">
        <v>2.98</v>
      </c>
      <c r="K15" s="9">
        <v>2.78</v>
      </c>
    </row>
    <row r="16" spans="2:14" x14ac:dyDescent="0.2">
      <c r="B16" s="890" t="s">
        <v>29</v>
      </c>
      <c r="C16" s="891"/>
      <c r="D16" s="12">
        <v>20.84</v>
      </c>
      <c r="E16" s="12">
        <v>19.440000000000001</v>
      </c>
      <c r="F16" s="12">
        <v>20.84</v>
      </c>
      <c r="G16" s="12">
        <v>19.440000000000001</v>
      </c>
      <c r="H16" s="12">
        <v>20.84</v>
      </c>
      <c r="I16" s="12">
        <v>19.440000000000001</v>
      </c>
      <c r="J16" s="12">
        <v>20.84</v>
      </c>
      <c r="K16" s="13">
        <v>19.440000000000001</v>
      </c>
    </row>
    <row r="17" spans="2:13" x14ac:dyDescent="0.2">
      <c r="B17" s="886" t="s">
        <v>108</v>
      </c>
      <c r="C17" s="887"/>
      <c r="D17" s="7">
        <v>7.25</v>
      </c>
      <c r="E17" s="8">
        <v>6.77</v>
      </c>
      <c r="F17" s="8">
        <v>7.46</v>
      </c>
      <c r="G17" s="8">
        <v>6.96</v>
      </c>
      <c r="H17" s="8">
        <v>7.67</v>
      </c>
      <c r="I17" s="8">
        <v>7.06</v>
      </c>
      <c r="J17" s="8">
        <f>J16*J11</f>
        <v>5.8352000000000004</v>
      </c>
      <c r="K17" s="9">
        <f>K16*J11</f>
        <v>5.4432000000000009</v>
      </c>
    </row>
    <row r="18" spans="2:13" x14ac:dyDescent="0.2">
      <c r="B18" s="886" t="s">
        <v>109</v>
      </c>
      <c r="C18" s="887"/>
      <c r="D18" s="7">
        <v>4.3499999999999996</v>
      </c>
      <c r="E18" s="8">
        <v>4.3</v>
      </c>
      <c r="F18" s="8">
        <v>4.3499999999999996</v>
      </c>
      <c r="G18" s="8">
        <v>4.3</v>
      </c>
      <c r="H18" s="8">
        <v>4.3499999999999996</v>
      </c>
      <c r="I18" s="8">
        <v>4.3</v>
      </c>
      <c r="J18" s="8">
        <v>4.3499999999999996</v>
      </c>
      <c r="K18" s="9">
        <v>4.3</v>
      </c>
    </row>
    <row r="19" spans="2:13" ht="17.25" thickBot="1" x14ac:dyDescent="0.25">
      <c r="B19" s="888" t="s">
        <v>113</v>
      </c>
      <c r="C19" s="889"/>
      <c r="D19" s="10">
        <f t="shared" ref="D19:I19" si="0">SUM(D16:D18)</f>
        <v>32.44</v>
      </c>
      <c r="E19" s="10">
        <f t="shared" si="0"/>
        <v>30.51</v>
      </c>
      <c r="F19" s="10">
        <f t="shared" si="0"/>
        <v>32.65</v>
      </c>
      <c r="G19" s="10">
        <f t="shared" si="0"/>
        <v>30.700000000000003</v>
      </c>
      <c r="H19" s="10">
        <f t="shared" si="0"/>
        <v>32.86</v>
      </c>
      <c r="I19" s="10">
        <f t="shared" si="0"/>
        <v>30.8</v>
      </c>
      <c r="J19" s="10">
        <f>SUM(J16:J18)</f>
        <v>31.025199999999998</v>
      </c>
      <c r="K19" s="11">
        <f>SUM(K16:K18)</f>
        <v>29.183200000000003</v>
      </c>
    </row>
    <row r="22" spans="2:13" x14ac:dyDescent="0.2">
      <c r="J22" s="6"/>
      <c r="K22" s="5"/>
      <c r="L22" s="5"/>
      <c r="M22" s="5"/>
    </row>
  </sheetData>
  <mergeCells count="24">
    <mergeCell ref="E4:H4"/>
    <mergeCell ref="C5:J5"/>
    <mergeCell ref="B6:K6"/>
    <mergeCell ref="J8:K9"/>
    <mergeCell ref="B7:K7"/>
    <mergeCell ref="F9:G9"/>
    <mergeCell ref="H9:I9"/>
    <mergeCell ref="D9:E9"/>
    <mergeCell ref="B14:C14"/>
    <mergeCell ref="J11:K11"/>
    <mergeCell ref="D8:I8"/>
    <mergeCell ref="B8:C9"/>
    <mergeCell ref="B10:K10"/>
    <mergeCell ref="B12:C12"/>
    <mergeCell ref="B13:C13"/>
    <mergeCell ref="F11:G11"/>
    <mergeCell ref="H11:I11"/>
    <mergeCell ref="B11:C11"/>
    <mergeCell ref="D11:E11"/>
    <mergeCell ref="B15:C15"/>
    <mergeCell ref="B19:C19"/>
    <mergeCell ref="B16:C16"/>
    <mergeCell ref="B17:C17"/>
    <mergeCell ref="B18:C18"/>
  </mergeCells>
  <phoneticPr fontId="23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INSTRUÇÕES</vt:lpstr>
      <vt:lpstr>PRINCIPAL</vt:lpstr>
      <vt:lpstr>Uniformes </vt:lpstr>
      <vt:lpstr>Resol. 98</vt:lpstr>
      <vt:lpstr>PRINCIPAL!Area_de_impressao</vt:lpstr>
      <vt:lpstr>'Uniformes '!Area_de_impressao</vt:lpstr>
      <vt:lpstr>PRINCIPAL!Titulos_de_impressao</vt:lpstr>
      <vt:lpstr>'Uniformes '!Titulos_de_impressao</vt:lpstr>
    </vt:vector>
  </TitlesOfParts>
  <Company>TRF-3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TRF-3</dc:creator>
  <cp:lastModifiedBy>John M. Gonçalves Pereira</cp:lastModifiedBy>
  <cp:lastPrinted>2023-12-22T14:33:50Z</cp:lastPrinted>
  <dcterms:created xsi:type="dcterms:W3CDTF">2011-03-23T18:18:29Z</dcterms:created>
  <dcterms:modified xsi:type="dcterms:W3CDTF">2026-04-27T16:55:43Z</dcterms:modified>
</cp:coreProperties>
</file>